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360" yWindow="300" windowWidth="21060" windowHeight="13660"/>
  </bookViews>
  <sheets>
    <sheet name="BEP_template" sheetId="3" r:id="rId1"/>
    <sheet name="BEP" sheetId="2" r:id="rId2"/>
    <sheet name="break_even" sheetId="1" r:id="rId3"/>
  </sheets>
  <externalReferences>
    <externalReference r:id="rId4"/>
    <externalReference r:id="rId5"/>
  </externalReferences>
  <definedNames>
    <definedName name="lambda" localSheetId="1">[1]EigenValue!$K$3</definedName>
    <definedName name="lambda" localSheetId="0">[1]EigenValue!$K$3</definedName>
    <definedName name="lambda">[2]EigenValue!$K$3</definedName>
    <definedName name="matrix_A" localSheetId="1">[1]EigenValue!$B$4:$D$6</definedName>
    <definedName name="matrix_A" localSheetId="0">[1]EigenValue!$B$4:$D$6</definedName>
    <definedName name="matrix_A">[2]EigenValue!$B$4:$D$6</definedName>
    <definedName name="matrix_A_lambda_I" localSheetId="1">[1]EigenValue!$B$9:$D$11</definedName>
    <definedName name="matrix_A_lambda_I" localSheetId="0">[1]EigenValue!$B$9:$D$11</definedName>
    <definedName name="matrix_A_lambda_I">[2]EigenValue!$B$9:$D$11</definedName>
    <definedName name="matrix_I" localSheetId="1">[1]EigenValue!$F$4:$H$6</definedName>
    <definedName name="matrix_I" localSheetId="0">[1]EigenValue!$F$4:$H$6</definedName>
    <definedName name="matrix_I">[2]EigenValue!$F$4:$H$6</definedName>
    <definedName name="matrix_N" localSheetId="1">[1]EigenValue!$B$23:$D$25</definedName>
    <definedName name="matrix_N" localSheetId="0">[1]EigenValue!$B$23:$D$25</definedName>
    <definedName name="matrix_N">[2]EigenValue!$B$23:$D$25</definedName>
    <definedName name="matrix_N1" localSheetId="1">[1]EigenValue!$B$29:$D$31</definedName>
    <definedName name="matrix_N1" localSheetId="0">[1]EigenValue!$B$29:$D$31</definedName>
    <definedName name="matrix_N1">[2]EigenValue!$B$29:$D$31</definedName>
    <definedName name="var_cost_1">break_even!$P$26:$S$27</definedName>
    <definedName name="var_cost_2">break_even!$P$29:$S$30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3" l="1"/>
  <c r="D23" i="2"/>
  <c r="D22" i="2"/>
  <c r="B9" i="2"/>
  <c r="C22" i="2"/>
  <c r="G22" i="2"/>
  <c r="G21" i="2"/>
  <c r="E21" i="2"/>
  <c r="D21" i="2"/>
  <c r="F21" i="2"/>
  <c r="B14" i="2"/>
  <c r="C23" i="2"/>
  <c r="B10" i="2"/>
  <c r="B12" i="2"/>
  <c r="Z36" i="1"/>
  <c r="W36" i="1"/>
  <c r="Y36" i="1"/>
  <c r="AA36" i="1"/>
  <c r="U36" i="1"/>
  <c r="AB36" i="1"/>
  <c r="Z35" i="1"/>
  <c r="W35" i="1"/>
  <c r="Y35" i="1"/>
  <c r="AA35" i="1"/>
  <c r="U35" i="1"/>
  <c r="AB35" i="1"/>
  <c r="Z34" i="1"/>
  <c r="W34" i="1"/>
  <c r="Y34" i="1"/>
  <c r="AA34" i="1"/>
  <c r="U34" i="1"/>
  <c r="AB34" i="1"/>
  <c r="S30" i="1"/>
  <c r="R30" i="1"/>
  <c r="Q30" i="1"/>
  <c r="S27" i="1"/>
  <c r="R27" i="1"/>
  <c r="Q27" i="1"/>
  <c r="L13" i="1"/>
  <c r="M22" i="1"/>
  <c r="G13" i="1"/>
  <c r="H22" i="1"/>
  <c r="B13" i="1"/>
  <c r="C22" i="1"/>
  <c r="N5" i="1"/>
  <c r="N12" i="1"/>
  <c r="M12" i="1"/>
  <c r="H12" i="1"/>
  <c r="D5" i="1"/>
  <c r="D12" i="1"/>
  <c r="C12" i="1"/>
  <c r="M11" i="1"/>
  <c r="M13" i="1"/>
  <c r="M15" i="1"/>
  <c r="I5" i="1"/>
  <c r="I11" i="1"/>
  <c r="H11" i="1"/>
  <c r="H13" i="1"/>
  <c r="H15" i="1"/>
  <c r="C11" i="1"/>
  <c r="C13" i="1"/>
  <c r="C15" i="1"/>
  <c r="N7" i="1"/>
  <c r="M7" i="1"/>
  <c r="H7" i="1"/>
  <c r="H17" i="1"/>
  <c r="D7" i="1"/>
  <c r="C7" i="1"/>
  <c r="C17" i="1"/>
  <c r="O5" i="1"/>
  <c r="O12" i="1"/>
  <c r="N11" i="1"/>
  <c r="N13" i="1"/>
  <c r="N15" i="1"/>
  <c r="J5" i="1"/>
  <c r="J11" i="1"/>
  <c r="I12" i="1"/>
  <c r="E5" i="1"/>
  <c r="E12" i="1"/>
  <c r="D11" i="1"/>
  <c r="D13" i="1"/>
  <c r="D15" i="1"/>
  <c r="M17" i="1"/>
  <c r="C23" i="3"/>
  <c r="G23" i="2"/>
  <c r="E23" i="2"/>
  <c r="N17" i="1"/>
  <c r="N18" i="1"/>
  <c r="F23" i="2"/>
  <c r="D17" i="1"/>
  <c r="D18" i="1"/>
  <c r="I13" i="1"/>
  <c r="I15" i="1"/>
  <c r="H21" i="2"/>
  <c r="J7" i="1"/>
  <c r="E11" i="1"/>
  <c r="E13" i="1"/>
  <c r="E15" i="1"/>
  <c r="O11" i="1"/>
  <c r="O13" i="1"/>
  <c r="O15" i="1"/>
  <c r="J12" i="1"/>
  <c r="J13" i="1"/>
  <c r="J15" i="1"/>
  <c r="E22" i="2"/>
  <c r="F22" i="2"/>
  <c r="H22" i="2"/>
  <c r="E7" i="1"/>
  <c r="E17" i="1"/>
  <c r="E18" i="1"/>
  <c r="I7" i="1"/>
  <c r="I17" i="1"/>
  <c r="I18" i="1"/>
  <c r="O7" i="1"/>
  <c r="J17" i="1"/>
  <c r="J18" i="1"/>
  <c r="H23" i="2"/>
  <c r="O17" i="1"/>
  <c r="O18" i="1"/>
</calcChain>
</file>

<file path=xl/sharedStrings.xml><?xml version="1.0" encoding="utf-8"?>
<sst xmlns="http://schemas.openxmlformats.org/spreadsheetml/2006/main" count="90" uniqueCount="35">
  <si>
    <t>Break Even Analysis</t>
  </si>
  <si>
    <r>
      <rPr>
        <b/>
        <sz val="11"/>
        <color theme="1"/>
        <rFont val="Calibri"/>
        <family val="2"/>
        <scheme val="minor"/>
      </rPr>
      <t>Based on</t>
    </r>
    <r>
      <rPr>
        <sz val="11"/>
        <color theme="1"/>
        <rFont val="Calibri"/>
        <family val="2"/>
        <scheme val="minor"/>
      </rPr>
      <t>: http://www.advanced-excel.com/breakeven.html</t>
    </r>
  </si>
  <si>
    <t>Question 1</t>
  </si>
  <si>
    <t>Unit Value</t>
  </si>
  <si>
    <t>Question 2</t>
  </si>
  <si>
    <t>Question 3</t>
  </si>
  <si>
    <t>Quantity</t>
  </si>
  <si>
    <t>Revenue</t>
  </si>
  <si>
    <t>Fixed Costs</t>
  </si>
  <si>
    <t>Variable Cost 1</t>
  </si>
  <si>
    <t>Variable Cost 2</t>
  </si>
  <si>
    <t>Total Variable Cost</t>
  </si>
  <si>
    <t>Total Costs</t>
  </si>
  <si>
    <t>Net Profit</t>
  </si>
  <si>
    <t>Changes in Profitability</t>
  </si>
  <si>
    <t>Required Profit</t>
  </si>
  <si>
    <t>BEP</t>
  </si>
  <si>
    <t>Lookup tables</t>
  </si>
  <si>
    <t>Constructing a BE and P/V Chart</t>
  </si>
  <si>
    <t>Inputs</t>
  </si>
  <si>
    <t>Price/unit</t>
  </si>
  <si>
    <t>Variable cost/unit</t>
  </si>
  <si>
    <t>Total Fixed Costs</t>
  </si>
  <si>
    <t>BEP unit</t>
  </si>
  <si>
    <t>Sales at BEP</t>
  </si>
  <si>
    <t>Profit</t>
  </si>
  <si>
    <t>Maximum Sales Units</t>
  </si>
  <si>
    <t>Solutions</t>
  </si>
  <si>
    <t>Break Even Chart</t>
  </si>
  <si>
    <t>Profit/Volume Chart</t>
  </si>
  <si>
    <t>Sales and Costs (£)</t>
  </si>
  <si>
    <t>Units</t>
  </si>
  <si>
    <t>Fixed Cost</t>
  </si>
  <si>
    <t>Variable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</si>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</sst>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0" borderId="0"/>
    <xf numFmtId="166" fontId="4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3" fontId="0" fillId="0" borderId="0" xfId="0" applyNumberFormat="1"/>
    <xf numFmtId="0" fontId="3" fillId="0" borderId="2" xfId="0" applyFont="1" applyBorder="1"/>
    <xf numFmtId="0" fontId="3" fillId="0" borderId="2" xfId="0" applyFont="1" applyBorder="1" applyAlignment="1">
      <alignment horizontal="right" wrapText="1"/>
    </xf>
    <xf numFmtId="3" fontId="0" fillId="0" borderId="2" xfId="0" applyNumberFormat="1" applyBorder="1"/>
    <xf numFmtId="0" fontId="3" fillId="0" borderId="3" xfId="0" applyFont="1" applyBorder="1"/>
    <xf numFmtId="164" fontId="0" fillId="0" borderId="0" xfId="0" applyNumberFormat="1"/>
    <xf numFmtId="0" fontId="0" fillId="0" borderId="4" xfId="0" applyBorder="1"/>
    <xf numFmtId="2" fontId="0" fillId="0" borderId="0" xfId="0" applyNumberFormat="1"/>
    <xf numFmtId="3" fontId="0" fillId="0" borderId="5" xfId="0" applyNumberFormat="1" applyBorder="1"/>
    <xf numFmtId="4" fontId="3" fillId="0" borderId="0" xfId="0" applyNumberFormat="1" applyFont="1"/>
    <xf numFmtId="3" fontId="3" fillId="0" borderId="0" xfId="0" applyNumberFormat="1" applyFont="1"/>
    <xf numFmtId="0" fontId="3" fillId="0" borderId="4" xfId="0" applyFont="1" applyBorder="1"/>
    <xf numFmtId="4" fontId="0" fillId="0" borderId="0" xfId="0" applyNumberFormat="1"/>
    <xf numFmtId="165" fontId="0" fillId="0" borderId="0" xfId="0" applyNumberFormat="1"/>
    <xf numFmtId="0" fontId="5" fillId="0" borderId="0" xfId="3" applyFont="1"/>
    <xf numFmtId="0" fontId="4" fillId="0" borderId="0" xfId="3"/>
    <xf numFmtId="0" fontId="4" fillId="0" borderId="0" xfId="3" applyAlignment="1">
      <alignment horizontal="left"/>
    </xf>
    <xf numFmtId="0" fontId="1" fillId="2" borderId="1" xfId="1"/>
    <xf numFmtId="2" fontId="4" fillId="0" borderId="0" xfId="3" applyNumberFormat="1"/>
    <xf numFmtId="0" fontId="4" fillId="0" borderId="0" xfId="3" applyFont="1"/>
    <xf numFmtId="0" fontId="2" fillId="3" borderId="1" xfId="2"/>
    <xf numFmtId="0" fontId="2" fillId="3" borderId="1" xfId="2" applyAlignment="1">
      <alignment horizontal="left"/>
    </xf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5" fillId="0" borderId="0" xfId="3" applyFont="1" applyAlignment="1">
      <alignment horizontal="right"/>
    </xf>
    <xf numFmtId="3" fontId="4" fillId="0" borderId="0" xfId="3" applyNumberFormat="1" applyAlignment="1">
      <alignment horizontal="left"/>
    </xf>
    <xf numFmtId="4" fontId="4" fillId="0" borderId="0" xfId="3" applyNumberFormat="1"/>
  </cellXfs>
  <cellStyles count="5">
    <cellStyle name="Calculation" xfId="2" builtinId="22"/>
    <cellStyle name="Comma 2" xfId="4"/>
    <cellStyle name="Input" xfId="1" builtinId="20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BEP_template!$C$17</c:f>
          <c:strCache>
            <c:ptCount val="1"/>
            <c:pt idx="0">
              <c:v>Break Even Chart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BEP_template!$F$20</c:f>
              <c:strCache>
                <c:ptCount val="1"/>
                <c:pt idx="0">
                  <c:v>Total Cost</c:v>
                </c:pt>
              </c:strCache>
            </c:strRef>
          </c:tx>
          <c:marker>
            <c:symbol val="none"/>
          </c:marker>
          <c:xVal>
            <c:numRef>
              <c:f>BEP_template!$C$21:$C$23</c:f>
              <c:numCache>
                <c:formatCode>#,##0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xVal>
          <c:yVal>
            <c:numRef>
              <c:f>BEP_template!$F$21:$F$23</c:f>
              <c:numCache>
                <c:formatCode>#,##0.00</c:formatCode>
                <c:ptCount val="3"/>
              </c:numCache>
            </c:numRef>
          </c:yVal>
          <c:smooth val="0"/>
        </c:ser>
        <c:ser>
          <c:idx val="1"/>
          <c:order val="1"/>
          <c:tx>
            <c:strRef>
              <c:f>BEP_template!$G$20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BEP_template!$C$21:$C$23</c:f>
              <c:numCache>
                <c:formatCode>#,##0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xVal>
          <c:yVal>
            <c:numRef>
              <c:f>BEP_template!$G$21:$G$23</c:f>
              <c:numCache>
                <c:formatCode>#,##0.00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622200"/>
        <c:axId val="-2133714696"/>
      </c:scatterChart>
      <c:valAx>
        <c:axId val="-2133622200"/>
        <c:scaling>
          <c:orientation val="minMax"/>
        </c:scaling>
        <c:delete val="0"/>
        <c:axPos val="b"/>
        <c:title>
          <c:tx>
            <c:strRef>
              <c:f>BEP_template!$C$20</c:f>
              <c:strCache>
                <c:ptCount val="1"/>
                <c:pt idx="0">
                  <c:v>Units</c:v>
                </c:pt>
              </c:strCache>
            </c:strRef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-2133714696"/>
        <c:crosses val="autoZero"/>
        <c:crossBetween val="midCat"/>
      </c:valAx>
      <c:valAx>
        <c:axId val="-2133714696"/>
        <c:scaling>
          <c:orientation val="minMax"/>
        </c:scaling>
        <c:delete val="0"/>
        <c:axPos val="l"/>
        <c:title>
          <c:tx>
            <c:strRef>
              <c:f>BEP_template!$C$19</c:f>
              <c:strCache>
                <c:ptCount val="1"/>
                <c:pt idx="0">
                  <c:v>Sales and Costs (£)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-21336222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BEP_template!$H$17</c:f>
          <c:strCache>
            <c:ptCount val="1"/>
            <c:pt idx="0">
              <c:v>Profit/Volume Chart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BEP_template!$H$20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xVal>
            <c:numRef>
              <c:f>BEP_template!$C$21:$C$23</c:f>
              <c:numCache>
                <c:formatCode>#,##0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xVal>
          <c:yVal>
            <c:numRef>
              <c:f>BEP_template!$H$21:$H$23</c:f>
              <c:numCache>
                <c:formatCode>#,##0.00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736296"/>
        <c:axId val="-2133466248"/>
      </c:scatterChart>
      <c:valAx>
        <c:axId val="-2133736296"/>
        <c:scaling>
          <c:orientation val="minMax"/>
        </c:scaling>
        <c:delete val="0"/>
        <c:axPos val="b"/>
        <c:title>
          <c:tx>
            <c:strRef>
              <c:f>BEP_template!$C$20</c:f>
              <c:strCache>
                <c:ptCount val="1"/>
                <c:pt idx="0">
                  <c:v>Units</c:v>
                </c:pt>
              </c:strCache>
            </c:strRef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-2133466248"/>
        <c:crosses val="autoZero"/>
        <c:crossBetween val="midCat"/>
      </c:valAx>
      <c:valAx>
        <c:axId val="-2133466248"/>
        <c:scaling>
          <c:orientation val="minMax"/>
        </c:scaling>
        <c:delete val="0"/>
        <c:axPos val="l"/>
        <c:title>
          <c:tx>
            <c:strRef>
              <c:f>BEP_template!$H$20</c:f>
              <c:strCache>
                <c:ptCount val="1"/>
                <c:pt idx="0">
                  <c:v>Profit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-2133736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BEP!$C$17</c:f>
          <c:strCache>
            <c:ptCount val="1"/>
            <c:pt idx="0">
              <c:v>Break Even Chart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BEP!$F$20</c:f>
              <c:strCache>
                <c:ptCount val="1"/>
                <c:pt idx="0">
                  <c:v>Total Cost</c:v>
                </c:pt>
              </c:strCache>
            </c:strRef>
          </c:tx>
          <c:marker>
            <c:symbol val="none"/>
          </c:marker>
          <c:xVal>
            <c:numRef>
              <c:f>BEP!$C$21:$C$23</c:f>
              <c:numCache>
                <c:formatCode>#,##0</c:formatCode>
                <c:ptCount val="3"/>
                <c:pt idx="0">
                  <c:v>0.0</c:v>
                </c:pt>
                <c:pt idx="1">
                  <c:v>53.19148936170212</c:v>
                </c:pt>
                <c:pt idx="2">
                  <c:v>106.3829787234042</c:v>
                </c:pt>
              </c:numCache>
            </c:numRef>
          </c:xVal>
          <c:yVal>
            <c:numRef>
              <c:f>BEP!$F$21:$F$23</c:f>
              <c:numCache>
                <c:formatCode>#,##0.00</c:formatCode>
                <c:ptCount val="3"/>
                <c:pt idx="0">
                  <c:v>125.0</c:v>
                </c:pt>
                <c:pt idx="1">
                  <c:v>265.9574468085107</c:v>
                </c:pt>
                <c:pt idx="2">
                  <c:v>406.9148936170212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BEP!$G$20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BEP!$C$21:$C$23</c:f>
              <c:numCache>
                <c:formatCode>#,##0</c:formatCode>
                <c:ptCount val="3"/>
                <c:pt idx="0">
                  <c:v>0.0</c:v>
                </c:pt>
                <c:pt idx="1">
                  <c:v>53.19148936170212</c:v>
                </c:pt>
                <c:pt idx="2">
                  <c:v>106.3829787234042</c:v>
                </c:pt>
              </c:numCache>
            </c:numRef>
          </c:xVal>
          <c:yVal>
            <c:numRef>
              <c:f>BEP!$G$21:$G$23</c:f>
              <c:numCache>
                <c:formatCode>#,##0.00</c:formatCode>
                <c:ptCount val="3"/>
                <c:pt idx="0">
                  <c:v>0.0</c:v>
                </c:pt>
                <c:pt idx="1">
                  <c:v>265.9574468085106</c:v>
                </c:pt>
                <c:pt idx="2">
                  <c:v>531.9148936170212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016984"/>
        <c:axId val="-2133725288"/>
      </c:scatterChart>
      <c:valAx>
        <c:axId val="2100016984"/>
        <c:scaling>
          <c:orientation val="minMax"/>
        </c:scaling>
        <c:delete val="0"/>
        <c:axPos val="b"/>
        <c:title>
          <c:tx>
            <c:strRef>
              <c:f>BEP!$C$20</c:f>
              <c:strCache>
                <c:ptCount val="1"/>
                <c:pt idx="0">
                  <c:v>Units</c:v>
                </c:pt>
              </c:strCache>
            </c:strRef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-2133725288"/>
        <c:crosses val="autoZero"/>
        <c:crossBetween val="midCat"/>
      </c:valAx>
      <c:valAx>
        <c:axId val="-2133725288"/>
        <c:scaling>
          <c:orientation val="minMax"/>
        </c:scaling>
        <c:delete val="0"/>
        <c:axPos val="l"/>
        <c:title>
          <c:tx>
            <c:strRef>
              <c:f>BEP!$C$19</c:f>
              <c:strCache>
                <c:ptCount val="1"/>
                <c:pt idx="0">
                  <c:v>Sales and Costs (£)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21000169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BEP!$H$17</c:f>
          <c:strCache>
            <c:ptCount val="1"/>
            <c:pt idx="0">
              <c:v>Profit/Volume Chart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BEP!$H$20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xVal>
            <c:numRef>
              <c:f>BEP!$C$21:$C$23</c:f>
              <c:numCache>
                <c:formatCode>#,##0</c:formatCode>
                <c:ptCount val="3"/>
                <c:pt idx="0">
                  <c:v>0.0</c:v>
                </c:pt>
                <c:pt idx="1">
                  <c:v>53.19148936170212</c:v>
                </c:pt>
                <c:pt idx="2">
                  <c:v>106.3829787234042</c:v>
                </c:pt>
              </c:numCache>
            </c:numRef>
          </c:xVal>
          <c:yVal>
            <c:numRef>
              <c:f>BEP!$H$21:$H$23</c:f>
              <c:numCache>
                <c:formatCode>#,##0.00</c:formatCode>
                <c:ptCount val="3"/>
                <c:pt idx="0">
                  <c:v>-125.0</c:v>
                </c:pt>
                <c:pt idx="1">
                  <c:v>0.0</c:v>
                </c:pt>
                <c:pt idx="2">
                  <c:v>124.9999999999999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236344"/>
        <c:axId val="2126244840"/>
      </c:scatterChart>
      <c:valAx>
        <c:axId val="-2133236344"/>
        <c:scaling>
          <c:orientation val="minMax"/>
        </c:scaling>
        <c:delete val="0"/>
        <c:axPos val="b"/>
        <c:title>
          <c:tx>
            <c:strRef>
              <c:f>BEP!$C$20</c:f>
              <c:strCache>
                <c:ptCount val="1"/>
                <c:pt idx="0">
                  <c:v>Units</c:v>
                </c:pt>
              </c:strCache>
            </c:strRef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126244840"/>
        <c:crosses val="autoZero"/>
        <c:crossBetween val="midCat"/>
      </c:valAx>
      <c:valAx>
        <c:axId val="2126244840"/>
        <c:scaling>
          <c:orientation val="minMax"/>
        </c:scaling>
        <c:delete val="0"/>
        <c:axPos val="l"/>
        <c:title>
          <c:tx>
            <c:strRef>
              <c:f>BEP!$H$20</c:f>
              <c:strCache>
                <c:ptCount val="1"/>
                <c:pt idx="0">
                  <c:v>Profit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-2133236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24</xdr:row>
      <xdr:rowOff>0</xdr:rowOff>
    </xdr:from>
    <xdr:to>
      <xdr:col>6</xdr:col>
      <xdr:colOff>533400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24</xdr:row>
      <xdr:rowOff>0</xdr:rowOff>
    </xdr:from>
    <xdr:to>
      <xdr:col>6</xdr:col>
      <xdr:colOff>533400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ncan/excel_project/part_3/workbooks/GoalSeek_incl_break_ev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ncan/Documents/Downloads/GoalSee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Me"/>
      <sheetName val="Cubic"/>
      <sheetName val="BEP"/>
      <sheetName val="NonLinear"/>
      <sheetName val="EigenValue"/>
      <sheetName val="Inequalit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K3">
            <v>0.9232961255364367</v>
          </cell>
        </row>
        <row r="4">
          <cell r="B4">
            <v>6</v>
          </cell>
          <cell r="C4">
            <v>9</v>
          </cell>
          <cell r="D4">
            <v>5</v>
          </cell>
          <cell r="F4">
            <v>1</v>
          </cell>
          <cell r="G4">
            <v>0</v>
          </cell>
          <cell r="H4">
            <v>0</v>
          </cell>
        </row>
        <row r="5">
          <cell r="B5">
            <v>9</v>
          </cell>
          <cell r="C5">
            <v>17</v>
          </cell>
          <cell r="D5">
            <v>9</v>
          </cell>
          <cell r="F5">
            <v>0</v>
          </cell>
          <cell r="G5">
            <v>1</v>
          </cell>
          <cell r="H5">
            <v>0</v>
          </cell>
        </row>
        <row r="6">
          <cell r="B6">
            <v>5</v>
          </cell>
          <cell r="C6">
            <v>9</v>
          </cell>
          <cell r="D6">
            <v>6</v>
          </cell>
          <cell r="F6">
            <v>0</v>
          </cell>
          <cell r="G6">
            <v>0</v>
          </cell>
          <cell r="H6">
            <v>1</v>
          </cell>
        </row>
        <row r="9">
          <cell r="B9">
            <v>5.0767038744635631</v>
          </cell>
          <cell r="C9">
            <v>9</v>
          </cell>
          <cell r="D9">
            <v>5</v>
          </cell>
        </row>
        <row r="10">
          <cell r="B10">
            <v>9</v>
          </cell>
          <cell r="C10">
            <v>16.076703874463565</v>
          </cell>
          <cell r="D10">
            <v>9</v>
          </cell>
        </row>
        <row r="11">
          <cell r="B11">
            <v>5</v>
          </cell>
          <cell r="C11">
            <v>9</v>
          </cell>
          <cell r="D11">
            <v>5.0767038744635631</v>
          </cell>
        </row>
        <row r="23">
          <cell r="B23">
            <v>2</v>
          </cell>
          <cell r="C23">
            <v>2</v>
          </cell>
          <cell r="D23">
            <v>1</v>
          </cell>
        </row>
        <row r="24">
          <cell r="B24">
            <v>1</v>
          </cell>
          <cell r="C24">
            <v>3</v>
          </cell>
          <cell r="D24">
            <v>1</v>
          </cell>
        </row>
        <row r="25">
          <cell r="B25">
            <v>1</v>
          </cell>
          <cell r="C25">
            <v>2</v>
          </cell>
          <cell r="D25">
            <v>2</v>
          </cell>
        </row>
        <row r="29">
          <cell r="B29">
            <v>2</v>
          </cell>
          <cell r="C29">
            <v>1</v>
          </cell>
          <cell r="D29">
            <v>1</v>
          </cell>
        </row>
        <row r="30">
          <cell r="B30">
            <v>2</v>
          </cell>
          <cell r="C30">
            <v>3</v>
          </cell>
          <cell r="D30">
            <v>2</v>
          </cell>
        </row>
        <row r="31">
          <cell r="B31">
            <v>1</v>
          </cell>
          <cell r="C31">
            <v>1</v>
          </cell>
          <cell r="D31">
            <v>2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adMe"/>
      <sheetName val="Cubic"/>
      <sheetName val="BEP"/>
      <sheetName val="NonLinear"/>
      <sheetName val="EigenValue"/>
      <sheetName val="Inequalit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K3">
            <v>0.9232961255364367</v>
          </cell>
        </row>
        <row r="4">
          <cell r="B4">
            <v>6</v>
          </cell>
          <cell r="C4">
            <v>9</v>
          </cell>
          <cell r="D4">
            <v>5</v>
          </cell>
          <cell r="F4">
            <v>1</v>
          </cell>
          <cell r="G4">
            <v>0</v>
          </cell>
          <cell r="H4">
            <v>0</v>
          </cell>
        </row>
        <row r="5">
          <cell r="B5">
            <v>9</v>
          </cell>
          <cell r="C5">
            <v>17</v>
          </cell>
          <cell r="D5">
            <v>9</v>
          </cell>
          <cell r="F5">
            <v>0</v>
          </cell>
          <cell r="G5">
            <v>1</v>
          </cell>
          <cell r="H5">
            <v>0</v>
          </cell>
        </row>
        <row r="6">
          <cell r="B6">
            <v>5</v>
          </cell>
          <cell r="C6">
            <v>9</v>
          </cell>
          <cell r="D6">
            <v>6</v>
          </cell>
          <cell r="F6">
            <v>0</v>
          </cell>
          <cell r="G6">
            <v>0</v>
          </cell>
          <cell r="H6">
            <v>1</v>
          </cell>
        </row>
        <row r="9">
          <cell r="B9">
            <v>5.0767038744635631</v>
          </cell>
          <cell r="C9">
            <v>9</v>
          </cell>
          <cell r="D9">
            <v>5</v>
          </cell>
        </row>
        <row r="10">
          <cell r="B10">
            <v>9</v>
          </cell>
          <cell r="C10">
            <v>16.076703874463565</v>
          </cell>
          <cell r="D10">
            <v>9</v>
          </cell>
        </row>
        <row r="11">
          <cell r="B11">
            <v>5</v>
          </cell>
          <cell r="C11">
            <v>9</v>
          </cell>
          <cell r="D11">
            <v>5.0767038744635631</v>
          </cell>
        </row>
        <row r="23">
          <cell r="B23">
            <v>2</v>
          </cell>
          <cell r="C23">
            <v>2</v>
          </cell>
          <cell r="D23">
            <v>1</v>
          </cell>
        </row>
        <row r="24">
          <cell r="B24">
            <v>1</v>
          </cell>
          <cell r="C24">
            <v>3</v>
          </cell>
          <cell r="D24">
            <v>1</v>
          </cell>
        </row>
        <row r="25">
          <cell r="B25">
            <v>1</v>
          </cell>
          <cell r="C25">
            <v>2</v>
          </cell>
          <cell r="D25">
            <v>2</v>
          </cell>
        </row>
        <row r="29">
          <cell r="B29">
            <v>2</v>
          </cell>
          <cell r="C29">
            <v>1</v>
          </cell>
          <cell r="D29">
            <v>1</v>
          </cell>
        </row>
        <row r="30">
          <cell r="B30">
            <v>2</v>
          </cell>
          <cell r="C30">
            <v>3</v>
          </cell>
          <cell r="D30">
            <v>2</v>
          </cell>
        </row>
        <row r="31">
          <cell r="B31">
            <v>1</v>
          </cell>
          <cell r="C31">
            <v>1</v>
          </cell>
          <cell r="D31">
            <v>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/>
  </sheetViews>
  <sheetFormatPr baseColWidth="10" defaultColWidth="8.83203125" defaultRowHeight="12" x14ac:dyDescent="0"/>
  <cols>
    <col min="1" max="1" width="36.1640625" style="17" bestFit="1" customWidth="1"/>
    <col min="2" max="2" width="6.5" style="17" bestFit="1" customWidth="1"/>
    <col min="3" max="3" width="17.6640625" style="17" bestFit="1" customWidth="1"/>
    <col min="4" max="4" width="10.5" style="17" bestFit="1" customWidth="1"/>
    <col min="5" max="5" width="13.33203125" style="17" bestFit="1" customWidth="1"/>
    <col min="6" max="6" width="10" style="18" bestFit="1" customWidth="1"/>
    <col min="7" max="7" width="9" style="17" bestFit="1" customWidth="1"/>
    <col min="8" max="8" width="19.1640625" style="17" bestFit="1" customWidth="1"/>
    <col min="9" max="9" width="10" style="17" bestFit="1" customWidth="1"/>
    <col min="10" max="10" width="9" style="17" bestFit="1" customWidth="1"/>
    <col min="11" max="11" width="8.6640625" style="17" bestFit="1" customWidth="1"/>
    <col min="12" max="16384" width="8.83203125" style="17"/>
  </cols>
  <sheetData>
    <row r="1" spans="1:8">
      <c r="A1" s="16" t="s">
        <v>18</v>
      </c>
    </row>
    <row r="3" spans="1:8" ht="14">
      <c r="A3" s="19" t="s">
        <v>19</v>
      </c>
      <c r="B3" s="19"/>
    </row>
    <row r="5" spans="1:8">
      <c r="A5" s="17" t="s">
        <v>20</v>
      </c>
      <c r="B5" s="20">
        <v>5</v>
      </c>
    </row>
    <row r="6" spans="1:8">
      <c r="A6" s="17" t="s">
        <v>21</v>
      </c>
      <c r="B6" s="20">
        <v>2.65</v>
      </c>
    </row>
    <row r="7" spans="1:8">
      <c r="A7" s="17" t="s">
        <v>22</v>
      </c>
      <c r="B7" s="17">
        <v>125</v>
      </c>
    </row>
    <row r="9" spans="1:8">
      <c r="A9" s="17" t="s">
        <v>23</v>
      </c>
      <c r="B9" s="20"/>
    </row>
    <row r="10" spans="1:8">
      <c r="A10" s="17" t="s">
        <v>24</v>
      </c>
      <c r="B10" s="20"/>
    </row>
    <row r="12" spans="1:8">
      <c r="A12" s="17" t="s">
        <v>25</v>
      </c>
    </row>
    <row r="14" spans="1:8">
      <c r="A14" s="21" t="s">
        <v>26</v>
      </c>
      <c r="B14" s="20"/>
    </row>
    <row r="16" spans="1:8" ht="14">
      <c r="C16" s="22" t="s">
        <v>27</v>
      </c>
      <c r="D16" s="22"/>
      <c r="E16" s="22"/>
      <c r="F16" s="23"/>
      <c r="G16" s="22"/>
      <c r="H16" s="22"/>
    </row>
    <row r="17" spans="1:8" ht="14">
      <c r="A17"/>
      <c r="B17"/>
      <c r="C17" s="24" t="s">
        <v>28</v>
      </c>
      <c r="F17" s="17"/>
      <c r="H17" s="16" t="s">
        <v>29</v>
      </c>
    </row>
    <row r="18" spans="1:8" ht="14">
      <c r="A18"/>
      <c r="B18"/>
      <c r="C18" s="18"/>
      <c r="F18" s="17"/>
    </row>
    <row r="19" spans="1:8" ht="14">
      <c r="A19"/>
      <c r="B19"/>
      <c r="C19" s="25" t="s">
        <v>30</v>
      </c>
      <c r="F19" s="17"/>
    </row>
    <row r="20" spans="1:8" ht="14">
      <c r="A20"/>
      <c r="B20"/>
      <c r="C20" s="24" t="s">
        <v>31</v>
      </c>
      <c r="D20" s="26" t="s">
        <v>32</v>
      </c>
      <c r="E20" s="26" t="s">
        <v>33</v>
      </c>
      <c r="F20" s="26" t="s">
        <v>34</v>
      </c>
      <c r="G20" s="26" t="s">
        <v>7</v>
      </c>
      <c r="H20" s="26" t="s">
        <v>25</v>
      </c>
    </row>
    <row r="21" spans="1:8" ht="14">
      <c r="A21"/>
      <c r="B21"/>
      <c r="C21" s="27">
        <v>0</v>
      </c>
      <c r="D21" s="28"/>
      <c r="E21" s="28"/>
      <c r="F21" s="28"/>
      <c r="G21" s="28"/>
      <c r="H21" s="28"/>
    </row>
    <row r="22" spans="1:8" ht="14">
      <c r="A22"/>
      <c r="B22"/>
      <c r="C22" s="27">
        <f>B9</f>
        <v>0</v>
      </c>
      <c r="D22" s="28"/>
      <c r="E22" s="28"/>
      <c r="F22" s="28"/>
      <c r="G22" s="28"/>
      <c r="H22" s="28"/>
    </row>
    <row r="23" spans="1:8" ht="14">
      <c r="A23"/>
      <c r="B23"/>
      <c r="C23" s="27">
        <f>B14</f>
        <v>0</v>
      </c>
      <c r="D23" s="28"/>
      <c r="E23" s="28"/>
      <c r="F23" s="28"/>
      <c r="G23" s="28"/>
      <c r="H23" s="28"/>
    </row>
    <row r="24" spans="1:8" ht="14">
      <c r="A24"/>
      <c r="B24"/>
      <c r="C24"/>
      <c r="D24"/>
      <c r="E24"/>
      <c r="F24" s="17"/>
    </row>
    <row r="25" spans="1:8" ht="14">
      <c r="A25"/>
      <c r="B25"/>
      <c r="C25"/>
      <c r="D25"/>
      <c r="E25"/>
      <c r="F25" s="17"/>
    </row>
    <row r="26" spans="1:8" ht="14">
      <c r="A26"/>
      <c r="B26"/>
      <c r="C26"/>
      <c r="D26"/>
      <c r="E26"/>
      <c r="F26" s="17"/>
    </row>
    <row r="27" spans="1:8" ht="14">
      <c r="A27"/>
      <c r="B27"/>
      <c r="C27"/>
      <c r="D27"/>
      <c r="E27"/>
      <c r="F27" s="17"/>
    </row>
    <row r="28" spans="1:8" ht="14">
      <c r="A28"/>
      <c r="B28"/>
      <c r="C28"/>
      <c r="D28"/>
      <c r="E28"/>
    </row>
    <row r="29" spans="1:8" ht="14">
      <c r="A29"/>
      <c r="B29"/>
      <c r="C29"/>
      <c r="D29"/>
      <c r="E29"/>
    </row>
    <row r="30" spans="1:8" ht="14">
      <c r="A30"/>
      <c r="B30"/>
      <c r="C30"/>
      <c r="D30"/>
      <c r="E30"/>
    </row>
    <row r="31" spans="1:8" ht="14">
      <c r="A31"/>
      <c r="B31"/>
      <c r="C31"/>
      <c r="D31"/>
      <c r="E31"/>
    </row>
    <row r="32" spans="1:8" ht="14">
      <c r="A32"/>
      <c r="B32"/>
      <c r="C32"/>
      <c r="D32"/>
      <c r="E32"/>
    </row>
    <row r="33" spans="1:5" ht="14">
      <c r="A33"/>
      <c r="B33"/>
      <c r="C33"/>
      <c r="D33"/>
      <c r="E33"/>
    </row>
    <row r="34" spans="1:5" ht="14">
      <c r="A34"/>
      <c r="B34"/>
      <c r="C34"/>
      <c r="D34"/>
      <c r="E34"/>
    </row>
    <row r="35" spans="1:5" ht="14">
      <c r="A35"/>
      <c r="B35"/>
      <c r="C35"/>
      <c r="D35"/>
      <c r="E35"/>
    </row>
    <row r="36" spans="1:5" ht="14">
      <c r="A36"/>
      <c r="B36"/>
      <c r="C36"/>
      <c r="D36"/>
      <c r="E36"/>
    </row>
    <row r="37" spans="1:5" ht="14">
      <c r="A37"/>
      <c r="B37"/>
      <c r="C37"/>
      <c r="D37"/>
      <c r="E37"/>
    </row>
    <row r="38" spans="1:5" ht="14">
      <c r="A38"/>
      <c r="B38"/>
      <c r="C38"/>
      <c r="D38"/>
      <c r="E38"/>
    </row>
    <row r="39" spans="1:5" ht="14">
      <c r="A39"/>
      <c r="B39"/>
      <c r="C39"/>
      <c r="D39"/>
      <c r="E39"/>
    </row>
    <row r="40" spans="1:5" ht="14">
      <c r="A40"/>
      <c r="B40"/>
      <c r="C40"/>
      <c r="D40"/>
      <c r="E40"/>
    </row>
    <row r="41" spans="1:5" ht="14">
      <c r="A41"/>
      <c r="B41"/>
      <c r="C41"/>
      <c r="D41"/>
      <c r="E41"/>
    </row>
    <row r="42" spans="1:5" ht="14">
      <c r="A42"/>
      <c r="B42"/>
      <c r="C42"/>
      <c r="D42"/>
      <c r="E42"/>
    </row>
    <row r="43" spans="1:5" ht="14">
      <c r="A43"/>
      <c r="B43"/>
      <c r="C43"/>
      <c r="D43"/>
      <c r="E43"/>
    </row>
    <row r="44" spans="1:5" ht="14">
      <c r="A44"/>
      <c r="B44"/>
      <c r="C44"/>
      <c r="D44"/>
      <c r="E44"/>
    </row>
    <row r="45" spans="1:5" ht="14">
      <c r="A45"/>
      <c r="B45"/>
      <c r="C45"/>
      <c r="D45"/>
      <c r="E45"/>
    </row>
    <row r="46" spans="1:5" ht="14">
      <c r="A46"/>
      <c r="B46"/>
      <c r="C46"/>
      <c r="D46"/>
      <c r="E46"/>
    </row>
    <row r="47" spans="1:5" ht="14">
      <c r="A47"/>
      <c r="B47"/>
      <c r="C47"/>
      <c r="D47"/>
      <c r="E47"/>
    </row>
    <row r="48" spans="1:5" ht="14">
      <c r="A48"/>
      <c r="B48"/>
      <c r="C48"/>
      <c r="D48"/>
      <c r="E48"/>
    </row>
    <row r="49" spans="1:5" ht="14">
      <c r="A49"/>
      <c r="B49"/>
      <c r="C49"/>
      <c r="D49"/>
      <c r="E49"/>
    </row>
    <row r="50" spans="1:5" ht="14">
      <c r="A50"/>
      <c r="B50"/>
      <c r="C50"/>
      <c r="D50"/>
      <c r="E50"/>
    </row>
    <row r="51" spans="1:5" ht="14">
      <c r="A51"/>
      <c r="B51"/>
      <c r="C51"/>
      <c r="D51"/>
      <c r="E51"/>
    </row>
    <row r="52" spans="1:5" ht="14">
      <c r="A52"/>
      <c r="B52"/>
      <c r="C52"/>
      <c r="D52"/>
      <c r="E52"/>
    </row>
    <row r="53" spans="1:5" ht="14">
      <c r="A53"/>
      <c r="B53"/>
      <c r="C53"/>
      <c r="D53"/>
      <c r="E53"/>
    </row>
    <row r="54" spans="1:5" ht="14">
      <c r="A54"/>
      <c r="B54"/>
      <c r="C54"/>
      <c r="D54"/>
      <c r="E54"/>
    </row>
    <row r="55" spans="1:5" ht="14">
      <c r="A55"/>
      <c r="B55"/>
      <c r="C55"/>
      <c r="D55"/>
      <c r="E55"/>
    </row>
    <row r="56" spans="1:5" ht="14">
      <c r="A56"/>
      <c r="B56"/>
      <c r="C56"/>
      <c r="D56"/>
      <c r="E56"/>
    </row>
    <row r="57" spans="1:5" ht="14">
      <c r="A57"/>
      <c r="B57"/>
      <c r="C57"/>
      <c r="D57"/>
      <c r="E57"/>
    </row>
    <row r="58" spans="1:5" ht="14">
      <c r="A58"/>
      <c r="B58"/>
      <c r="C58"/>
      <c r="D58"/>
      <c r="E58"/>
    </row>
    <row r="59" spans="1:5" ht="14">
      <c r="A59"/>
      <c r="B59"/>
      <c r="C59"/>
      <c r="D59"/>
      <c r="E59"/>
    </row>
    <row r="60" spans="1:5" ht="14">
      <c r="A60"/>
      <c r="B60"/>
      <c r="C60"/>
      <c r="D60"/>
      <c r="E60"/>
    </row>
    <row r="61" spans="1:5" ht="14">
      <c r="A61"/>
      <c r="B61"/>
      <c r="C61"/>
      <c r="D61"/>
      <c r="E61"/>
    </row>
    <row r="62" spans="1:5" ht="14">
      <c r="A62"/>
      <c r="B62"/>
      <c r="C62"/>
      <c r="D62"/>
      <c r="E62"/>
    </row>
  </sheetData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baseColWidth="10" defaultColWidth="8.83203125" defaultRowHeight="12" x14ac:dyDescent="0"/>
  <cols>
    <col min="1" max="1" width="36.1640625" style="17" bestFit="1" customWidth="1"/>
    <col min="2" max="2" width="6.5" style="17" bestFit="1" customWidth="1"/>
    <col min="3" max="3" width="17.6640625" style="17" bestFit="1" customWidth="1"/>
    <col min="4" max="4" width="10.5" style="17" bestFit="1" customWidth="1"/>
    <col min="5" max="5" width="13.33203125" style="17" bestFit="1" customWidth="1"/>
    <col min="6" max="6" width="10" style="18" bestFit="1" customWidth="1"/>
    <col min="7" max="7" width="9" style="17" bestFit="1" customWidth="1"/>
    <col min="8" max="8" width="19.1640625" style="17" bestFit="1" customWidth="1"/>
    <col min="9" max="9" width="10" style="17" bestFit="1" customWidth="1"/>
    <col min="10" max="10" width="9" style="17" bestFit="1" customWidth="1"/>
    <col min="11" max="11" width="8.6640625" style="17" bestFit="1" customWidth="1"/>
    <col min="12" max="16384" width="8.83203125" style="17"/>
  </cols>
  <sheetData>
    <row r="1" spans="1:8">
      <c r="A1" s="16" t="s">
        <v>18</v>
      </c>
    </row>
    <row r="3" spans="1:8" ht="14">
      <c r="A3" s="19" t="s">
        <v>19</v>
      </c>
      <c r="B3" s="19"/>
    </row>
    <row r="5" spans="1:8">
      <c r="A5" s="17" t="s">
        <v>20</v>
      </c>
      <c r="B5" s="20">
        <v>5</v>
      </c>
    </row>
    <row r="6" spans="1:8">
      <c r="A6" s="17" t="s">
        <v>21</v>
      </c>
      <c r="B6" s="20">
        <v>2.65</v>
      </c>
    </row>
    <row r="7" spans="1:8">
      <c r="A7" s="17" t="s">
        <v>22</v>
      </c>
      <c r="B7" s="17">
        <v>125</v>
      </c>
    </row>
    <row r="9" spans="1:8">
      <c r="A9" s="17" t="s">
        <v>23</v>
      </c>
      <c r="B9" s="20">
        <f>B7/(B5-B6)</f>
        <v>53.191489361702125</v>
      </c>
    </row>
    <row r="10" spans="1:8">
      <c r="A10" s="17" t="s">
        <v>24</v>
      </c>
      <c r="B10" s="20">
        <f>B9*B5</f>
        <v>265.95744680851061</v>
      </c>
    </row>
    <row r="12" spans="1:8">
      <c r="A12" s="17" t="s">
        <v>25</v>
      </c>
      <c r="B12" s="17">
        <f>(B9*B5)-(B7+(B9*B6))</f>
        <v>0</v>
      </c>
    </row>
    <row r="14" spans="1:8">
      <c r="A14" s="21" t="s">
        <v>26</v>
      </c>
      <c r="B14" s="20">
        <f>B9*2</f>
        <v>106.38297872340425</v>
      </c>
    </row>
    <row r="16" spans="1:8" ht="14">
      <c r="C16" s="22" t="s">
        <v>27</v>
      </c>
      <c r="D16" s="22"/>
      <c r="E16" s="22"/>
      <c r="F16" s="23"/>
      <c r="G16" s="22"/>
      <c r="H16" s="22"/>
    </row>
    <row r="17" spans="1:8" ht="14">
      <c r="A17"/>
      <c r="B17"/>
      <c r="C17" s="24" t="s">
        <v>28</v>
      </c>
      <c r="F17" s="17"/>
      <c r="H17" s="16" t="s">
        <v>29</v>
      </c>
    </row>
    <row r="18" spans="1:8" ht="14">
      <c r="A18"/>
      <c r="B18"/>
      <c r="C18" s="18"/>
      <c r="F18" s="17"/>
    </row>
    <row r="19" spans="1:8" ht="14">
      <c r="A19"/>
      <c r="B19"/>
      <c r="C19" s="25" t="s">
        <v>30</v>
      </c>
      <c r="F19" s="17"/>
    </row>
    <row r="20" spans="1:8" ht="14">
      <c r="A20"/>
      <c r="B20"/>
      <c r="C20" s="24" t="s">
        <v>31</v>
      </c>
      <c r="D20" s="26" t="s">
        <v>32</v>
      </c>
      <c r="E20" s="26" t="s">
        <v>33</v>
      </c>
      <c r="F20" s="26" t="s">
        <v>34</v>
      </c>
      <c r="G20" s="26" t="s">
        <v>7</v>
      </c>
      <c r="H20" s="26" t="s">
        <v>25</v>
      </c>
    </row>
    <row r="21" spans="1:8" ht="14">
      <c r="A21"/>
      <c r="B21"/>
      <c r="C21" s="27">
        <v>0</v>
      </c>
      <c r="D21" s="28">
        <f>$B$7</f>
        <v>125</v>
      </c>
      <c r="E21" s="28">
        <f>C21*$B$6</f>
        <v>0</v>
      </c>
      <c r="F21" s="28">
        <f>D21+E21</f>
        <v>125</v>
      </c>
      <c r="G21" s="28">
        <f>C21*$B$5</f>
        <v>0</v>
      </c>
      <c r="H21" s="28">
        <f>G21-F21</f>
        <v>-125</v>
      </c>
    </row>
    <row r="22" spans="1:8" ht="14">
      <c r="A22"/>
      <c r="B22"/>
      <c r="C22" s="27">
        <f>B9</f>
        <v>53.191489361702125</v>
      </c>
      <c r="D22" s="28">
        <f>$B$7</f>
        <v>125</v>
      </c>
      <c r="E22" s="28">
        <f>C22*$B$6</f>
        <v>140.95744680851064</v>
      </c>
      <c r="F22" s="28">
        <f t="shared" ref="F22:F23" si="0">D22+E22</f>
        <v>265.95744680851067</v>
      </c>
      <c r="G22" s="28">
        <f>C22*$B$5</f>
        <v>265.95744680851061</v>
      </c>
      <c r="H22" s="28">
        <f t="shared" ref="H22:H23" si="1">G22-F22</f>
        <v>0</v>
      </c>
    </row>
    <row r="23" spans="1:8" ht="14">
      <c r="A23"/>
      <c r="B23"/>
      <c r="C23" s="27">
        <f>B14</f>
        <v>106.38297872340425</v>
      </c>
      <c r="D23" s="28">
        <f>$B$7</f>
        <v>125</v>
      </c>
      <c r="E23" s="28">
        <f>C23*$B$6</f>
        <v>281.91489361702128</v>
      </c>
      <c r="F23" s="28">
        <f t="shared" si="0"/>
        <v>406.91489361702128</v>
      </c>
      <c r="G23" s="28">
        <f>C23*$B$5</f>
        <v>531.91489361702122</v>
      </c>
      <c r="H23" s="28">
        <f t="shared" si="1"/>
        <v>124.99999999999994</v>
      </c>
    </row>
    <row r="24" spans="1:8" ht="14">
      <c r="A24"/>
      <c r="B24"/>
      <c r="C24"/>
      <c r="D24"/>
      <c r="E24"/>
      <c r="F24" s="17"/>
    </row>
    <row r="25" spans="1:8" ht="14">
      <c r="A25"/>
      <c r="B25"/>
      <c r="C25"/>
      <c r="D25"/>
      <c r="E25"/>
      <c r="F25" s="17"/>
    </row>
    <row r="26" spans="1:8" ht="14">
      <c r="A26"/>
      <c r="B26"/>
      <c r="C26"/>
      <c r="D26"/>
      <c r="E26"/>
      <c r="F26" s="17"/>
    </row>
    <row r="27" spans="1:8" ht="14">
      <c r="A27"/>
      <c r="B27"/>
      <c r="C27"/>
      <c r="D27"/>
      <c r="E27"/>
      <c r="F27" s="17"/>
    </row>
    <row r="28" spans="1:8" ht="14">
      <c r="A28"/>
      <c r="B28"/>
      <c r="C28"/>
      <c r="D28"/>
      <c r="E28"/>
    </row>
    <row r="29" spans="1:8" ht="14">
      <c r="A29"/>
      <c r="B29"/>
      <c r="C29"/>
      <c r="D29"/>
      <c r="E29"/>
    </row>
    <row r="30" spans="1:8" ht="14">
      <c r="A30"/>
      <c r="B30"/>
      <c r="C30"/>
      <c r="D30"/>
      <c r="E30"/>
    </row>
    <row r="31" spans="1:8" ht="14">
      <c r="A31"/>
      <c r="B31"/>
      <c r="C31"/>
      <c r="D31"/>
      <c r="E31"/>
    </row>
    <row r="32" spans="1:8" ht="14">
      <c r="A32"/>
      <c r="B32"/>
      <c r="C32"/>
      <c r="D32"/>
      <c r="E32"/>
    </row>
    <row r="33" spans="1:5" ht="14">
      <c r="A33"/>
      <c r="B33"/>
      <c r="C33"/>
      <c r="D33"/>
      <c r="E33"/>
    </row>
    <row r="34" spans="1:5" ht="14">
      <c r="A34"/>
      <c r="B34"/>
      <c r="C34"/>
      <c r="D34"/>
      <c r="E34"/>
    </row>
    <row r="35" spans="1:5" ht="14">
      <c r="A35"/>
      <c r="B35"/>
      <c r="C35"/>
      <c r="D35"/>
      <c r="E35"/>
    </row>
    <row r="36" spans="1:5" ht="14">
      <c r="A36"/>
      <c r="B36"/>
      <c r="C36"/>
      <c r="D36"/>
      <c r="E36"/>
    </row>
    <row r="37" spans="1:5" ht="14">
      <c r="A37"/>
      <c r="B37"/>
      <c r="C37"/>
      <c r="D37"/>
      <c r="E37"/>
    </row>
    <row r="38" spans="1:5" ht="14">
      <c r="A38"/>
      <c r="B38"/>
      <c r="C38"/>
      <c r="D38"/>
      <c r="E38"/>
    </row>
    <row r="39" spans="1:5" ht="14">
      <c r="A39"/>
      <c r="B39"/>
      <c r="C39"/>
      <c r="D39"/>
      <c r="E39"/>
    </row>
    <row r="40" spans="1:5" ht="14">
      <c r="A40"/>
      <c r="B40"/>
      <c r="C40"/>
      <c r="D40"/>
      <c r="E40"/>
    </row>
    <row r="41" spans="1:5" ht="14">
      <c r="A41"/>
      <c r="B41"/>
      <c r="C41"/>
      <c r="D41"/>
      <c r="E41"/>
    </row>
    <row r="42" spans="1:5" ht="14">
      <c r="A42"/>
      <c r="B42"/>
      <c r="C42"/>
      <c r="D42"/>
      <c r="E42"/>
    </row>
    <row r="43" spans="1:5" ht="14">
      <c r="A43"/>
      <c r="B43"/>
      <c r="C43"/>
      <c r="D43"/>
      <c r="E43"/>
    </row>
    <row r="44" spans="1:5" ht="14">
      <c r="A44"/>
      <c r="B44"/>
      <c r="C44"/>
      <c r="D44"/>
      <c r="E44"/>
    </row>
    <row r="45" spans="1:5" ht="14">
      <c r="A45"/>
      <c r="B45"/>
      <c r="C45"/>
      <c r="D45"/>
      <c r="E45"/>
    </row>
    <row r="46" spans="1:5" ht="14">
      <c r="A46"/>
      <c r="B46"/>
      <c r="C46"/>
      <c r="D46"/>
      <c r="E46"/>
    </row>
    <row r="47" spans="1:5" ht="14">
      <c r="A47"/>
      <c r="B47"/>
      <c r="C47"/>
      <c r="D47"/>
      <c r="E47"/>
    </row>
    <row r="48" spans="1:5" ht="14">
      <c r="A48"/>
      <c r="B48"/>
      <c r="C48"/>
      <c r="D48"/>
      <c r="E48"/>
    </row>
    <row r="49" spans="1:5" ht="14">
      <c r="A49"/>
      <c r="B49"/>
      <c r="C49"/>
      <c r="D49"/>
      <c r="E49"/>
    </row>
    <row r="50" spans="1:5" ht="14">
      <c r="A50"/>
      <c r="B50"/>
      <c r="C50"/>
      <c r="D50"/>
      <c r="E50"/>
    </row>
    <row r="51" spans="1:5" ht="14">
      <c r="A51"/>
      <c r="B51"/>
      <c r="C51"/>
      <c r="D51"/>
      <c r="E51"/>
    </row>
    <row r="52" spans="1:5" ht="14">
      <c r="A52"/>
      <c r="B52"/>
      <c r="C52"/>
      <c r="D52"/>
      <c r="E52"/>
    </row>
    <row r="53" spans="1:5" ht="14">
      <c r="A53"/>
      <c r="B53"/>
      <c r="C53"/>
      <c r="D53"/>
      <c r="E53"/>
    </row>
    <row r="54" spans="1:5" ht="14">
      <c r="A54"/>
      <c r="B54"/>
      <c r="C54"/>
      <c r="D54"/>
      <c r="E54"/>
    </row>
    <row r="55" spans="1:5" ht="14">
      <c r="A55"/>
      <c r="B55"/>
      <c r="C55"/>
      <c r="D55"/>
      <c r="E55"/>
    </row>
    <row r="56" spans="1:5" ht="14">
      <c r="A56"/>
      <c r="B56"/>
      <c r="C56"/>
      <c r="D56"/>
      <c r="E56"/>
    </row>
    <row r="57" spans="1:5" ht="14">
      <c r="A57"/>
      <c r="B57"/>
      <c r="C57"/>
      <c r="D57"/>
      <c r="E57"/>
    </row>
    <row r="58" spans="1:5" ht="14">
      <c r="A58"/>
      <c r="B58"/>
      <c r="C58"/>
      <c r="D58"/>
      <c r="E58"/>
    </row>
    <row r="59" spans="1:5" ht="14">
      <c r="A59"/>
      <c r="B59"/>
      <c r="C59"/>
      <c r="D59"/>
      <c r="E59"/>
    </row>
    <row r="60" spans="1:5" ht="14">
      <c r="A60"/>
      <c r="B60"/>
      <c r="C60"/>
      <c r="D60"/>
      <c r="E60"/>
    </row>
    <row r="61" spans="1:5" ht="14">
      <c r="A61"/>
      <c r="B61"/>
      <c r="C61"/>
      <c r="D61"/>
      <c r="E61"/>
    </row>
    <row r="62" spans="1:5" ht="14">
      <c r="A62"/>
      <c r="B62"/>
      <c r="C62"/>
      <c r="D62"/>
      <c r="E62"/>
    </row>
  </sheetData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workbookViewId="0"/>
  </sheetViews>
  <sheetFormatPr baseColWidth="10" defaultColWidth="8.83203125" defaultRowHeight="14" x14ac:dyDescent="0"/>
  <cols>
    <col min="1" max="1" width="23.1640625" customWidth="1"/>
    <col min="2" max="2" width="6.1640625" bestFit="1" customWidth="1"/>
    <col min="3" max="3" width="6.5" bestFit="1" customWidth="1"/>
    <col min="4" max="4" width="6.5" style="2" bestFit="1" customWidth="1"/>
    <col min="5" max="5" width="7.5" style="2" bestFit="1" customWidth="1"/>
    <col min="6" max="6" width="22" style="2" bestFit="1" customWidth="1"/>
    <col min="7" max="7" width="6.1640625" bestFit="1" customWidth="1"/>
    <col min="8" max="8" width="7.5" bestFit="1" customWidth="1"/>
    <col min="9" max="9" width="6.5" bestFit="1" customWidth="1"/>
    <col min="10" max="10" width="7.5" bestFit="1" customWidth="1"/>
    <col min="11" max="11" width="22" bestFit="1" customWidth="1"/>
    <col min="12" max="12" width="7.1640625" bestFit="1" customWidth="1"/>
    <col min="13" max="13" width="7.5" bestFit="1" customWidth="1"/>
    <col min="14" max="14" width="6.5" bestFit="1" customWidth="1"/>
    <col min="15" max="15" width="7.5" bestFit="1" customWidth="1"/>
    <col min="16" max="19" width="7" customWidth="1"/>
  </cols>
  <sheetData>
    <row r="1" spans="1:15">
      <c r="A1" s="1" t="s">
        <v>0</v>
      </c>
    </row>
    <row r="2" spans="1:15">
      <c r="A2" t="s">
        <v>1</v>
      </c>
    </row>
    <row r="4" spans="1:15" ht="29" thickBot="1">
      <c r="A4" s="3" t="s">
        <v>2</v>
      </c>
      <c r="B4" s="4" t="s">
        <v>3</v>
      </c>
      <c r="C4" s="5"/>
      <c r="D4" s="5"/>
      <c r="E4" s="5"/>
      <c r="F4" s="6" t="s">
        <v>4</v>
      </c>
      <c r="G4" s="4" t="s">
        <v>3</v>
      </c>
      <c r="H4" s="5"/>
      <c r="I4" s="5"/>
      <c r="J4" s="5"/>
      <c r="K4" s="6" t="s">
        <v>5</v>
      </c>
      <c r="L4" s="4" t="s">
        <v>3</v>
      </c>
      <c r="M4" s="5"/>
      <c r="N4" s="5"/>
      <c r="O4" s="5"/>
    </row>
    <row r="5" spans="1:15">
      <c r="A5" t="s">
        <v>6</v>
      </c>
      <c r="C5" s="7">
        <v>399.99999999999994</v>
      </c>
      <c r="D5" s="7">
        <f>C5+100</f>
        <v>499.99999999999994</v>
      </c>
      <c r="E5" s="7">
        <f>C5+1000</f>
        <v>1400</v>
      </c>
      <c r="F5" s="8" t="s">
        <v>6</v>
      </c>
      <c r="H5" s="7">
        <v>399.99999999999994</v>
      </c>
      <c r="I5" s="7">
        <f>H5+100</f>
        <v>499.99999999999994</v>
      </c>
      <c r="J5" s="7">
        <f>H5+1000</f>
        <v>1400</v>
      </c>
      <c r="K5" s="8" t="s">
        <v>6</v>
      </c>
      <c r="M5" s="7">
        <v>399.99999999999994</v>
      </c>
      <c r="N5" s="7">
        <f>M5+100</f>
        <v>499.99999999999994</v>
      </c>
      <c r="O5" s="7">
        <f>M5+1000</f>
        <v>1400</v>
      </c>
    </row>
    <row r="6" spans="1:15">
      <c r="C6" s="2"/>
      <c r="F6" s="8"/>
      <c r="H6" s="2"/>
      <c r="I6" s="2"/>
      <c r="J6" s="2"/>
      <c r="K6" s="8"/>
      <c r="M6" s="2"/>
      <c r="N6" s="2"/>
      <c r="O6" s="2"/>
    </row>
    <row r="7" spans="1:15">
      <c r="A7" t="s">
        <v>7</v>
      </c>
      <c r="B7" s="9">
        <v>75</v>
      </c>
      <c r="C7" s="2">
        <f>$B$7*C5</f>
        <v>29999.999999999996</v>
      </c>
      <c r="D7" s="2">
        <f>$B$7*D5</f>
        <v>37499.999999999993</v>
      </c>
      <c r="E7" s="2">
        <f>$B$7*E5</f>
        <v>105000</v>
      </c>
      <c r="F7" s="8" t="s">
        <v>7</v>
      </c>
      <c r="G7" s="9">
        <v>75</v>
      </c>
      <c r="H7" s="2">
        <f>$G$7*H5</f>
        <v>29999.999999999996</v>
      </c>
      <c r="I7" s="2">
        <f>$G$7*I5</f>
        <v>37499.999999999993</v>
      </c>
      <c r="J7" s="2">
        <f>$G$7*J5</f>
        <v>105000</v>
      </c>
      <c r="K7" s="8" t="s">
        <v>7</v>
      </c>
      <c r="L7" s="9">
        <v>75</v>
      </c>
      <c r="M7" s="2">
        <f>$L$7*M5</f>
        <v>29999.999999999996</v>
      </c>
      <c r="N7" s="2">
        <f>$B$7*N5</f>
        <v>37499.999999999993</v>
      </c>
      <c r="O7" s="2">
        <f>$B$7*O5</f>
        <v>105000</v>
      </c>
    </row>
    <row r="8" spans="1:15">
      <c r="C8" s="2"/>
      <c r="F8" s="8"/>
      <c r="H8" s="2"/>
      <c r="I8" s="2"/>
      <c r="J8" s="2"/>
      <c r="K8" s="8"/>
      <c r="M8" s="2"/>
      <c r="N8" s="2"/>
      <c r="O8" s="2"/>
    </row>
    <row r="9" spans="1:15">
      <c r="A9" t="s">
        <v>8</v>
      </c>
      <c r="C9" s="2">
        <v>1000</v>
      </c>
      <c r="D9" s="2">
        <v>1000</v>
      </c>
      <c r="E9" s="2">
        <v>1000</v>
      </c>
      <c r="F9" s="8" t="s">
        <v>8</v>
      </c>
      <c r="H9" s="2">
        <v>1000</v>
      </c>
      <c r="I9" s="2">
        <v>1000</v>
      </c>
      <c r="J9" s="2">
        <v>1000</v>
      </c>
      <c r="K9" s="8" t="s">
        <v>8</v>
      </c>
      <c r="M9" s="2">
        <v>1000</v>
      </c>
      <c r="N9" s="2">
        <v>1000</v>
      </c>
      <c r="O9" s="2">
        <v>1000</v>
      </c>
    </row>
    <row r="10" spans="1:15">
      <c r="C10" s="2"/>
      <c r="F10" s="8"/>
      <c r="H10" s="2"/>
      <c r="I10" s="2"/>
      <c r="J10" s="2"/>
      <c r="K10" s="8"/>
    </row>
    <row r="11" spans="1:15">
      <c r="A11" t="s">
        <v>9</v>
      </c>
      <c r="B11" s="9">
        <v>35</v>
      </c>
      <c r="C11" s="2">
        <f>$B11*C$5</f>
        <v>13999.999999999998</v>
      </c>
      <c r="D11" s="2">
        <f t="shared" ref="D11:E12" si="0">$B11*D$5</f>
        <v>17499.999999999996</v>
      </c>
      <c r="E11" s="2">
        <f t="shared" si="0"/>
        <v>49000</v>
      </c>
      <c r="F11" s="8" t="s">
        <v>9</v>
      </c>
      <c r="G11" s="9">
        <v>35</v>
      </c>
      <c r="H11" s="2">
        <f>$G$11*H$5</f>
        <v>13999.999999999998</v>
      </c>
      <c r="I11" s="2">
        <f>$G$11*I$5</f>
        <v>17499.999999999996</v>
      </c>
      <c r="J11" s="2">
        <f>$G$11*J$5</f>
        <v>49000</v>
      </c>
      <c r="K11" s="8" t="s">
        <v>9</v>
      </c>
      <c r="L11" s="9">
        <v>35</v>
      </c>
      <c r="M11" s="2">
        <f>HLOOKUP(M5,var_cost_1,2)*M5</f>
        <v>13999.999999999998</v>
      </c>
      <c r="N11" s="2">
        <f>HLOOKUP(N5,var_cost_1,2)*N5</f>
        <v>15749.999999999998</v>
      </c>
      <c r="O11" s="2">
        <f>HLOOKUP(O5,var_cost_1,2)*O5</f>
        <v>41650</v>
      </c>
    </row>
    <row r="12" spans="1:15">
      <c r="A12" t="s">
        <v>10</v>
      </c>
      <c r="B12" s="9">
        <v>12.5</v>
      </c>
      <c r="C12" s="10">
        <f>$B12*C$5</f>
        <v>4999.9999999999991</v>
      </c>
      <c r="D12" s="10">
        <f t="shared" si="0"/>
        <v>6249.9999999999991</v>
      </c>
      <c r="E12" s="10">
        <f t="shared" si="0"/>
        <v>17500</v>
      </c>
      <c r="F12" s="8" t="s">
        <v>10</v>
      </c>
      <c r="G12" s="9">
        <v>12.5</v>
      </c>
      <c r="H12" s="2">
        <f>$G$12*H$5</f>
        <v>4999.9999999999991</v>
      </c>
      <c r="I12" s="2">
        <f>$G$12*I$5</f>
        <v>6249.9999999999991</v>
      </c>
      <c r="J12" s="2">
        <f>$G$12*J$5</f>
        <v>17500</v>
      </c>
      <c r="K12" s="8" t="s">
        <v>10</v>
      </c>
      <c r="L12" s="9">
        <v>12.5</v>
      </c>
      <c r="M12" s="2">
        <f>HLOOKUP(M5,var_cost_2,2)*M5</f>
        <v>4999.9999999999991</v>
      </c>
      <c r="N12" s="2">
        <f>HLOOKUP(N5,var_cost_2,2)*N5</f>
        <v>5781.2499999999991</v>
      </c>
      <c r="O12" s="2">
        <f>HLOOKUP(O5,var_cost_2,2)*O5</f>
        <v>15750</v>
      </c>
    </row>
    <row r="13" spans="1:15">
      <c r="A13" s="1" t="s">
        <v>11</v>
      </c>
      <c r="B13" s="11">
        <f>SUM(B11:B12)</f>
        <v>47.5</v>
      </c>
      <c r="C13" s="12">
        <f>SUM(C11:C12)</f>
        <v>18999.999999999996</v>
      </c>
      <c r="D13" s="12">
        <f>SUM(D11:D12)</f>
        <v>23749.999999999996</v>
      </c>
      <c r="E13" s="12">
        <f>SUM(E11:E12)</f>
        <v>66500</v>
      </c>
      <c r="F13" s="13" t="s">
        <v>11</v>
      </c>
      <c r="G13" s="11">
        <f>SUM(G11:G12)</f>
        <v>47.5</v>
      </c>
      <c r="H13" s="12">
        <f>SUM(H11:H12)</f>
        <v>18999.999999999996</v>
      </c>
      <c r="I13" s="12">
        <f>SUM(I11:I12)</f>
        <v>23749.999999999996</v>
      </c>
      <c r="J13" s="12">
        <f>SUM(J11:J12)</f>
        <v>66500</v>
      </c>
      <c r="K13" s="13" t="s">
        <v>11</v>
      </c>
      <c r="L13" s="11">
        <f>SUM(L11:L12)</f>
        <v>47.5</v>
      </c>
      <c r="M13" s="12">
        <f>SUM(M11:M12)</f>
        <v>18999.999999999996</v>
      </c>
      <c r="N13" s="12">
        <f>SUM(N11:N12)</f>
        <v>21531.249999999996</v>
      </c>
      <c r="O13" s="12">
        <f>SUM(O11:O12)</f>
        <v>57400</v>
      </c>
    </row>
    <row r="14" spans="1:15">
      <c r="C14" s="14"/>
      <c r="D14" s="14"/>
      <c r="E14" s="14"/>
      <c r="F14" s="8"/>
      <c r="H14" s="14"/>
      <c r="I14" s="14"/>
      <c r="J14" s="14"/>
      <c r="K14" s="8"/>
      <c r="M14" s="14"/>
      <c r="N14" s="14"/>
      <c r="O14" s="14"/>
    </row>
    <row r="15" spans="1:15">
      <c r="A15" t="s">
        <v>12</v>
      </c>
      <c r="C15" s="2">
        <f>C9+C13</f>
        <v>19999.999999999996</v>
      </c>
      <c r="D15" s="2">
        <f t="shared" ref="D15:E15" si="1">D9+D13</f>
        <v>24749.999999999996</v>
      </c>
      <c r="E15" s="2">
        <f t="shared" si="1"/>
        <v>67500</v>
      </c>
      <c r="F15" s="8" t="s">
        <v>12</v>
      </c>
      <c r="H15" s="2">
        <f>H9+H13</f>
        <v>19999.999999999996</v>
      </c>
      <c r="I15" s="2">
        <f t="shared" ref="I15:J15" si="2">I9+I13</f>
        <v>24749.999999999996</v>
      </c>
      <c r="J15" s="2">
        <f t="shared" si="2"/>
        <v>67500</v>
      </c>
      <c r="K15" s="8" t="s">
        <v>12</v>
      </c>
      <c r="M15" s="2">
        <f>M9+M13</f>
        <v>19999.999999999996</v>
      </c>
      <c r="N15" s="2">
        <f t="shared" ref="N15:O15" si="3">N9+N13</f>
        <v>22531.249999999996</v>
      </c>
      <c r="O15" s="2">
        <f t="shared" si="3"/>
        <v>58400</v>
      </c>
    </row>
    <row r="16" spans="1:15">
      <c r="C16" s="2"/>
      <c r="F16" s="8"/>
      <c r="H16" s="2"/>
      <c r="I16" s="2"/>
      <c r="J16" s="2"/>
      <c r="K16" s="8"/>
      <c r="M16" s="2"/>
      <c r="N16" s="2"/>
      <c r="O16" s="2"/>
    </row>
    <row r="17" spans="1:28">
      <c r="A17" t="s">
        <v>13</v>
      </c>
      <c r="C17" s="2">
        <f>C7-C15</f>
        <v>10000</v>
      </c>
      <c r="D17" s="2">
        <f t="shared" ref="D17:E17" si="4">D7-D15</f>
        <v>12749.999999999996</v>
      </c>
      <c r="E17" s="2">
        <f t="shared" si="4"/>
        <v>37500</v>
      </c>
      <c r="F17" s="8" t="s">
        <v>13</v>
      </c>
      <c r="H17" s="2">
        <f>H7-H15</f>
        <v>10000</v>
      </c>
      <c r="I17" s="2">
        <f t="shared" ref="I17:J17" si="5">I7-I15</f>
        <v>12749.999999999996</v>
      </c>
      <c r="J17" s="2">
        <f t="shared" si="5"/>
        <v>37500</v>
      </c>
      <c r="K17" s="8" t="s">
        <v>13</v>
      </c>
      <c r="M17" s="2">
        <f>M7-M15</f>
        <v>10000</v>
      </c>
      <c r="N17" s="2">
        <f t="shared" ref="N17:O17" si="6">N7-N15</f>
        <v>14968.749999999996</v>
      </c>
      <c r="O17" s="2">
        <f t="shared" si="6"/>
        <v>46600</v>
      </c>
    </row>
    <row r="18" spans="1:28">
      <c r="A18" t="s">
        <v>14</v>
      </c>
      <c r="C18" s="2"/>
      <c r="D18" s="2">
        <f>D17-C17</f>
        <v>2749.9999999999964</v>
      </c>
      <c r="E18" s="2">
        <f>E17-D17</f>
        <v>24750.000000000004</v>
      </c>
      <c r="F18" s="8" t="s">
        <v>14</v>
      </c>
      <c r="H18" s="2"/>
      <c r="I18" s="2">
        <f>I17-H17</f>
        <v>2749.9999999999964</v>
      </c>
      <c r="J18" s="2">
        <f>J17-I17</f>
        <v>24750.000000000004</v>
      </c>
      <c r="K18" s="8" t="s">
        <v>14</v>
      </c>
      <c r="M18" s="2"/>
      <c r="N18" s="2">
        <f>N17-M17</f>
        <v>4968.7499999999964</v>
      </c>
      <c r="O18" s="2">
        <f>O17-N17</f>
        <v>31631.250000000004</v>
      </c>
    </row>
    <row r="19" spans="1:28">
      <c r="F19" s="8"/>
      <c r="I19" s="2"/>
      <c r="J19" s="2"/>
      <c r="K19" s="8"/>
      <c r="N19" s="2"/>
      <c r="O19" s="2"/>
    </row>
    <row r="20" spans="1:28">
      <c r="A20" t="s">
        <v>15</v>
      </c>
      <c r="C20" s="15">
        <v>6122.5</v>
      </c>
      <c r="F20" s="8" t="s">
        <v>15</v>
      </c>
      <c r="H20" s="15">
        <v>10000</v>
      </c>
      <c r="I20" s="2"/>
      <c r="J20" s="2"/>
      <c r="K20" s="8" t="s">
        <v>15</v>
      </c>
      <c r="M20" s="15">
        <v>10000</v>
      </c>
      <c r="N20" s="2"/>
      <c r="O20" s="2"/>
    </row>
    <row r="21" spans="1:28">
      <c r="F21" s="8"/>
      <c r="I21" s="2"/>
      <c r="J21" s="2"/>
      <c r="K21" s="8"/>
      <c r="N21" s="2"/>
      <c r="O21" s="2"/>
    </row>
    <row r="22" spans="1:28">
      <c r="A22" t="s">
        <v>16</v>
      </c>
      <c r="C22" s="9">
        <f>(C9+C20)/(B7-B13)</f>
        <v>259</v>
      </c>
      <c r="F22" s="8" t="s">
        <v>16</v>
      </c>
      <c r="H22" s="9">
        <f>(H9+H20)/(G7-G13)</f>
        <v>400</v>
      </c>
      <c r="I22" s="2"/>
      <c r="J22" s="2"/>
      <c r="K22" s="8" t="s">
        <v>16</v>
      </c>
      <c r="M22" s="9">
        <f>(M9+M20)/(L7-L13)</f>
        <v>400</v>
      </c>
      <c r="N22" s="2"/>
      <c r="O22" s="2"/>
    </row>
    <row r="24" spans="1:28">
      <c r="P24" s="1" t="s">
        <v>17</v>
      </c>
    </row>
    <row r="25" spans="1:28">
      <c r="P25" s="1" t="s">
        <v>9</v>
      </c>
    </row>
    <row r="26" spans="1:28">
      <c r="P26">
        <v>0</v>
      </c>
      <c r="Q26">
        <v>450</v>
      </c>
      <c r="R26">
        <v>750</v>
      </c>
      <c r="S26">
        <v>1650</v>
      </c>
    </row>
    <row r="27" spans="1:28">
      <c r="P27" s="9">
        <v>35</v>
      </c>
      <c r="Q27" s="9">
        <f>P27*(1-0.1)</f>
        <v>31.5</v>
      </c>
      <c r="R27" s="9">
        <f>P27*(1-0.15)</f>
        <v>29.75</v>
      </c>
      <c r="S27" s="9">
        <f>P27*(1-0.2)</f>
        <v>28</v>
      </c>
    </row>
    <row r="28" spans="1:28">
      <c r="P28" s="1" t="s">
        <v>10</v>
      </c>
    </row>
    <row r="29" spans="1:28">
      <c r="P29">
        <v>0</v>
      </c>
      <c r="Q29">
        <v>450</v>
      </c>
      <c r="R29">
        <v>750</v>
      </c>
      <c r="S29">
        <v>1650</v>
      </c>
    </row>
    <row r="30" spans="1:28">
      <c r="P30" s="9">
        <v>12.5</v>
      </c>
      <c r="Q30" s="9">
        <f>P30*(1-0.075)</f>
        <v>11.5625</v>
      </c>
      <c r="R30" s="9">
        <f>P30*(1-0.1)</f>
        <v>11.25</v>
      </c>
      <c r="S30" s="9">
        <f>P30*(1-0.125)</f>
        <v>10.9375</v>
      </c>
    </row>
    <row r="32" spans="1:28">
      <c r="T32" t="s">
        <v>6</v>
      </c>
      <c r="U32" t="s">
        <v>7</v>
      </c>
      <c r="V32" t="s">
        <v>8</v>
      </c>
      <c r="W32" t="s">
        <v>9</v>
      </c>
      <c r="X32" t="s">
        <v>10</v>
      </c>
      <c r="Y32" t="s">
        <v>11</v>
      </c>
      <c r="AA32" t="s">
        <v>12</v>
      </c>
      <c r="AB32" t="s">
        <v>13</v>
      </c>
    </row>
    <row r="33" spans="20:28">
      <c r="U33">
        <v>63</v>
      </c>
      <c r="W33">
        <v>35</v>
      </c>
    </row>
    <row r="34" spans="20:28">
      <c r="T34" s="2">
        <v>19</v>
      </c>
      <c r="U34" s="2">
        <f>$U$33*T34</f>
        <v>1197</v>
      </c>
      <c r="V34" s="2">
        <v>1000</v>
      </c>
      <c r="W34" s="2">
        <f>$W$33*$T34</f>
        <v>665</v>
      </c>
      <c r="X34" s="2">
        <v>150</v>
      </c>
      <c r="Y34" s="2">
        <f>SUM(W34:X34)</f>
        <v>815</v>
      </c>
      <c r="Z34" s="14">
        <f>X34/T34</f>
        <v>7.8947368421052628</v>
      </c>
      <c r="AA34" s="2">
        <f>V34+Y34</f>
        <v>1815</v>
      </c>
      <c r="AB34" s="2">
        <f>U34-AA34</f>
        <v>-618</v>
      </c>
    </row>
    <row r="35" spans="20:28">
      <c r="T35" s="2">
        <v>20</v>
      </c>
      <c r="U35" s="2">
        <f>$U$33*T35</f>
        <v>1260</v>
      </c>
      <c r="V35" s="2">
        <v>1000</v>
      </c>
      <c r="W35" s="2">
        <f>$W$33*$T35</f>
        <v>700</v>
      </c>
      <c r="X35" s="2">
        <v>250</v>
      </c>
      <c r="Y35" s="2">
        <f>SUM(W35:X35)</f>
        <v>950</v>
      </c>
      <c r="Z35" s="14">
        <f>X35/T35</f>
        <v>12.5</v>
      </c>
      <c r="AA35" s="2">
        <f>V35+Y35</f>
        <v>1950</v>
      </c>
      <c r="AB35" s="2">
        <f>U35-AA35</f>
        <v>-690</v>
      </c>
    </row>
    <row r="36" spans="20:28">
      <c r="T36" s="2">
        <v>21</v>
      </c>
      <c r="U36" s="2">
        <f>$U$33*T36</f>
        <v>1323</v>
      </c>
      <c r="V36" s="2">
        <v>1000</v>
      </c>
      <c r="W36" s="2">
        <f>$W$33*$T36</f>
        <v>735</v>
      </c>
      <c r="X36" s="2">
        <v>250</v>
      </c>
      <c r="Y36" s="2">
        <f>SUM(W36:X36)</f>
        <v>985</v>
      </c>
      <c r="Z36" s="14">
        <f>X36/T36</f>
        <v>11.904761904761905</v>
      </c>
      <c r="AA36" s="2">
        <f>V36+Y36</f>
        <v>1985</v>
      </c>
      <c r="AB36" s="2">
        <f>U36-AA36</f>
        <v>-662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BEP_template</vt:lpstr>
      <vt:lpstr>BEP</vt:lpstr>
      <vt:lpstr>break_even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2009-10-03T11:00:13Z</dcterms:created>
  <dcterms:modified xsi:type="dcterms:W3CDTF">2012-07-25T11:07:24Z</dcterms:modified>
</cp:coreProperties>
</file>