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heets/sheet1.xml" ContentType="application/vnd.openxmlformats-officedocument.spreadsheetml.chart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416"/>
  <workbookPr autoCompressPictures="0"/>
  <bookViews>
    <workbookView xWindow="120" yWindow="160" windowWidth="22840" windowHeight="13160" tabRatio="842"/>
  </bookViews>
  <sheets>
    <sheet name="basic_exercises" sheetId="1" r:id="rId1"/>
    <sheet name="BE_charts" sheetId="2" r:id="rId2"/>
    <sheet name="margin_of_safety" sheetId="3" r:id="rId3"/>
    <sheet name="multi_product_break_even" sheetId="4" r:id="rId4"/>
    <sheet name="Multip PV" sheetId="5" r:id="rId5"/>
    <sheet name="Multip PV 2" sheetId="7" r:id="rId6"/>
    <sheet name="Mult PV3" sheetId="9" r:id="rId7"/>
    <sheet name="Chart Mult PV3" sheetId="10" r:id="rId8"/>
    <sheet name="bea_uncert" sheetId="11" r:id="rId9"/>
  </sheets>
  <calcPr calcId="140001" iterate="1" iterateCount="1" iterateDelta="1E-4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9" i="11" l="1"/>
  <c r="E19" i="11"/>
  <c r="F19" i="11"/>
  <c r="D18" i="11"/>
  <c r="E18" i="11"/>
  <c r="F18" i="11"/>
  <c r="C17" i="11"/>
  <c r="D17" i="11"/>
  <c r="E17" i="11"/>
  <c r="F17" i="11"/>
  <c r="G25" i="9"/>
  <c r="I24" i="9"/>
  <c r="H24" i="9"/>
  <c r="J23" i="9"/>
  <c r="K23" i="9"/>
  <c r="J22" i="9"/>
  <c r="K22" i="9"/>
  <c r="J21" i="9"/>
  <c r="K21" i="9"/>
  <c r="M20" i="9"/>
  <c r="M21" i="9"/>
  <c r="M22" i="9"/>
  <c r="M23" i="9"/>
  <c r="J20" i="9"/>
  <c r="K20" i="9"/>
  <c r="J24" i="9"/>
  <c r="E16" i="9"/>
  <c r="D16" i="9"/>
  <c r="C16" i="9"/>
  <c r="B16" i="9"/>
  <c r="E15" i="9"/>
  <c r="D15" i="9"/>
  <c r="C15" i="9"/>
  <c r="B15" i="9"/>
  <c r="F11" i="9"/>
  <c r="F9" i="9"/>
  <c r="F12" i="9"/>
  <c r="F10" i="9"/>
  <c r="F7" i="9"/>
  <c r="J25" i="9"/>
  <c r="J21" i="7"/>
  <c r="I20" i="7"/>
  <c r="H20" i="7"/>
  <c r="J19" i="7"/>
  <c r="K19" i="7"/>
  <c r="J18" i="7"/>
  <c r="K18" i="7"/>
  <c r="J17" i="7"/>
  <c r="K17" i="7"/>
  <c r="N16" i="7"/>
  <c r="O16" i="7"/>
  <c r="M16" i="7"/>
  <c r="M17" i="7"/>
  <c r="M18" i="7"/>
  <c r="M19" i="7"/>
  <c r="B15" i="7"/>
  <c r="B12" i="7"/>
  <c r="C8" i="7"/>
  <c r="B8" i="7"/>
  <c r="D7" i="7"/>
  <c r="E7" i="7"/>
  <c r="D6" i="7"/>
  <c r="E6" i="7"/>
  <c r="D5" i="7"/>
  <c r="D8" i="7"/>
  <c r="I18" i="5"/>
  <c r="H18" i="5"/>
  <c r="J17" i="5"/>
  <c r="K17" i="5"/>
  <c r="J16" i="5"/>
  <c r="K16" i="5"/>
  <c r="J15" i="5"/>
  <c r="K15" i="5"/>
  <c r="J14" i="5"/>
  <c r="J18" i="5"/>
  <c r="N13" i="5"/>
  <c r="N14" i="5"/>
  <c r="N15" i="5"/>
  <c r="N16" i="5"/>
  <c r="N17" i="5"/>
  <c r="O17" i="5"/>
  <c r="M13" i="5"/>
  <c r="M14" i="5"/>
  <c r="M15" i="5"/>
  <c r="M16" i="5"/>
  <c r="M17" i="5"/>
  <c r="C8" i="5"/>
  <c r="B8" i="5"/>
  <c r="D7" i="5"/>
  <c r="E7" i="5"/>
  <c r="D6" i="5"/>
  <c r="E6" i="5"/>
  <c r="D5" i="5"/>
  <c r="E5" i="5"/>
  <c r="D4" i="5"/>
  <c r="D8" i="5"/>
  <c r="D63" i="3"/>
  <c r="D64" i="3"/>
  <c r="D65" i="3"/>
  <c r="C10" i="3"/>
  <c r="C62" i="3"/>
  <c r="D47" i="3"/>
  <c r="D51" i="3"/>
  <c r="D45" i="3"/>
  <c r="D44" i="3"/>
  <c r="D43" i="3"/>
  <c r="D42" i="3"/>
  <c r="C41" i="3"/>
  <c r="C22" i="3"/>
  <c r="D28" i="3"/>
  <c r="D29" i="3"/>
  <c r="D31" i="3"/>
  <c r="D26" i="3"/>
  <c r="D25" i="3"/>
  <c r="D24" i="3"/>
  <c r="D23" i="3"/>
  <c r="D13" i="3"/>
  <c r="D15" i="3"/>
  <c r="D12" i="3"/>
  <c r="D14" i="3"/>
  <c r="W75" i="2"/>
  <c r="P72" i="2"/>
  <c r="S72" i="2"/>
  <c r="T72" i="2"/>
  <c r="Q72" i="2"/>
  <c r="P73" i="2"/>
  <c r="S73" i="2"/>
  <c r="T73" i="2"/>
  <c r="Q73" i="2"/>
  <c r="P74" i="2"/>
  <c r="S74" i="2"/>
  <c r="T74" i="2"/>
  <c r="Q74" i="2"/>
  <c r="P75" i="2"/>
  <c r="S75" i="2"/>
  <c r="T75" i="2"/>
  <c r="Q75" i="2"/>
  <c r="P76" i="2"/>
  <c r="S76" i="2"/>
  <c r="T76" i="2"/>
  <c r="Q76" i="2"/>
  <c r="S71" i="2"/>
  <c r="T71" i="2"/>
  <c r="Q71" i="2"/>
  <c r="H36" i="2"/>
  <c r="J36" i="2"/>
  <c r="H37" i="2"/>
  <c r="J37" i="2"/>
  <c r="H38" i="2"/>
  <c r="J38" i="2"/>
  <c r="H39" i="2"/>
  <c r="J39" i="2"/>
  <c r="H40" i="2"/>
  <c r="J40" i="2"/>
  <c r="H41" i="2"/>
  <c r="J41" i="2"/>
  <c r="H42" i="2"/>
  <c r="J42" i="2"/>
  <c r="H43" i="2"/>
  <c r="J43" i="2"/>
  <c r="H44" i="2"/>
  <c r="J44" i="2"/>
  <c r="H45" i="2"/>
  <c r="J45" i="2"/>
  <c r="J35" i="2"/>
  <c r="I36" i="2"/>
  <c r="I37" i="2"/>
  <c r="I38" i="2"/>
  <c r="I39" i="2"/>
  <c r="I40" i="2"/>
  <c r="I41" i="2"/>
  <c r="I42" i="2"/>
  <c r="I43" i="2"/>
  <c r="I44" i="2"/>
  <c r="I45" i="2"/>
  <c r="I35" i="2"/>
  <c r="E16" i="2"/>
  <c r="E17" i="2"/>
  <c r="E18" i="2"/>
  <c r="E19" i="2"/>
  <c r="E21" i="2"/>
  <c r="E22" i="2"/>
  <c r="E24" i="2"/>
  <c r="E26" i="2"/>
  <c r="G17" i="2"/>
  <c r="G16" i="2"/>
  <c r="G18" i="2"/>
  <c r="G19" i="2"/>
  <c r="G21" i="2"/>
  <c r="G22" i="2"/>
  <c r="G24" i="2"/>
  <c r="F17" i="2"/>
  <c r="F16" i="2"/>
  <c r="F18" i="2"/>
  <c r="F19" i="2"/>
  <c r="F21" i="2"/>
  <c r="F22" i="2"/>
  <c r="F24" i="2"/>
  <c r="F26" i="2"/>
  <c r="G26" i="2"/>
  <c r="P78" i="1"/>
  <c r="Q78" i="1"/>
  <c r="R78" i="1"/>
  <c r="Q83" i="1"/>
  <c r="P83" i="1"/>
  <c r="O83" i="1"/>
  <c r="Q81" i="1"/>
  <c r="P81" i="1"/>
  <c r="O81" i="1"/>
  <c r="S80" i="1"/>
  <c r="S85" i="1"/>
  <c r="R80" i="1"/>
  <c r="R85" i="1"/>
  <c r="Q80" i="1"/>
  <c r="Q85" i="1"/>
  <c r="P80" i="1"/>
  <c r="P85" i="1"/>
  <c r="O80" i="1"/>
  <c r="O85" i="1"/>
  <c r="Q79" i="1"/>
  <c r="Q82" i="1"/>
  <c r="P79" i="1"/>
  <c r="P82" i="1"/>
  <c r="P86" i="1"/>
  <c r="O79" i="1"/>
  <c r="O82" i="1"/>
  <c r="J47" i="1"/>
  <c r="L49" i="1"/>
  <c r="L50" i="1"/>
  <c r="L58" i="1"/>
  <c r="L52" i="1"/>
  <c r="H33" i="1"/>
  <c r="H32" i="1"/>
  <c r="H36" i="1"/>
  <c r="H35" i="1"/>
  <c r="H38" i="1"/>
  <c r="D19" i="1"/>
  <c r="D18" i="1"/>
  <c r="D17" i="1"/>
  <c r="D10" i="1"/>
  <c r="D9" i="1"/>
  <c r="D8" i="1"/>
  <c r="D10" i="5"/>
  <c r="E8" i="5"/>
  <c r="K18" i="5"/>
  <c r="J20" i="5"/>
  <c r="E8" i="7"/>
  <c r="D10" i="7"/>
  <c r="K24" i="9"/>
  <c r="J26" i="9"/>
  <c r="E4" i="5"/>
  <c r="F6" i="5"/>
  <c r="L15" i="5"/>
  <c r="F4" i="5"/>
  <c r="O13" i="5"/>
  <c r="K14" i="5"/>
  <c r="L14" i="5"/>
  <c r="E5" i="7"/>
  <c r="N17" i="7"/>
  <c r="N18" i="7"/>
  <c r="N19" i="7"/>
  <c r="J20" i="7"/>
  <c r="N19" i="9"/>
  <c r="D48" i="3"/>
  <c r="D50" i="3"/>
  <c r="D53" i="3"/>
  <c r="D32" i="3"/>
  <c r="D34" i="3"/>
  <c r="R83" i="1"/>
  <c r="S78" i="1"/>
  <c r="R81" i="1"/>
  <c r="R79" i="1"/>
  <c r="R82" i="1"/>
  <c r="R86" i="1"/>
  <c r="O86" i="1"/>
  <c r="O88" i="1"/>
  <c r="Q86" i="1"/>
  <c r="Q88" i="1"/>
  <c r="P88" i="1"/>
  <c r="P89" i="1"/>
  <c r="P91" i="1"/>
  <c r="R88" i="1"/>
  <c r="R89" i="1"/>
  <c r="R91" i="1"/>
  <c r="H39" i="1"/>
  <c r="H41" i="1"/>
  <c r="I41" i="1"/>
  <c r="N20" i="9"/>
  <c r="N21" i="9"/>
  <c r="N22" i="9"/>
  <c r="N23" i="9"/>
  <c r="O23" i="9"/>
  <c r="O19" i="9"/>
  <c r="J22" i="7"/>
  <c r="O19" i="7"/>
  <c r="K20" i="7"/>
  <c r="F5" i="7"/>
  <c r="B16" i="7"/>
  <c r="C15" i="7"/>
  <c r="B13" i="7"/>
  <c r="C12" i="7"/>
  <c r="L19" i="7"/>
  <c r="F6" i="7"/>
  <c r="L16" i="5"/>
  <c r="L17" i="7"/>
  <c r="L17" i="5"/>
  <c r="F7" i="5"/>
  <c r="L18" i="7"/>
  <c r="F7" i="7"/>
  <c r="F5" i="5"/>
  <c r="S81" i="1"/>
  <c r="S79" i="1"/>
  <c r="S82" i="1"/>
  <c r="S86" i="1"/>
  <c r="S83" i="1"/>
  <c r="Q89" i="1"/>
  <c r="Q91" i="1"/>
  <c r="Q92" i="1"/>
  <c r="O89" i="1"/>
  <c r="R92" i="1"/>
  <c r="P92" i="1"/>
  <c r="O92" i="1"/>
  <c r="S88" i="1"/>
  <c r="O91" i="1"/>
  <c r="S89" i="1"/>
  <c r="N88" i="1"/>
  <c r="S92" i="1"/>
  <c r="N92" i="1"/>
  <c r="S91" i="1"/>
  <c r="N91" i="1"/>
  <c r="N89" i="1"/>
</calcChain>
</file>

<file path=xl/sharedStrings.xml><?xml version="1.0" encoding="utf-8"?>
<sst xmlns="http://schemas.openxmlformats.org/spreadsheetml/2006/main" count="272" uniqueCount="160">
  <si>
    <t>Break Even Aanlysis</t>
  </si>
  <si>
    <t>Exercise 1</t>
  </si>
  <si>
    <t>SP/unit</t>
  </si>
  <si>
    <t>VC/unit</t>
  </si>
  <si>
    <t>Total Fixed Costs</t>
  </si>
  <si>
    <t>BEP (units)</t>
  </si>
  <si>
    <t>BEP (value)</t>
  </si>
  <si>
    <t>where the C/S ratio is</t>
  </si>
  <si>
    <t>Exercise 2</t>
  </si>
  <si>
    <t>Selling price per unit</t>
  </si>
  <si>
    <t>Variable costs</t>
  </si>
  <si>
    <t>Total fixed costs</t>
  </si>
  <si>
    <t>selling price per unit</t>
  </si>
  <si>
    <t>production overheads, variable per unit</t>
  </si>
  <si>
    <t>production overheads, fixed, total</t>
  </si>
  <si>
    <t>distribution costs, variable</t>
  </si>
  <si>
    <t>TFC</t>
  </si>
  <si>
    <t>Contribution per Unit</t>
  </si>
  <si>
    <t>Exercise 3</t>
  </si>
  <si>
    <t>direct materials per unit</t>
  </si>
  <si>
    <t>direct labour per unit</t>
  </si>
  <si>
    <t>total selling costs</t>
  </si>
  <si>
    <t>total distribution costs, fixed</t>
  </si>
  <si>
    <t>total administration</t>
  </si>
  <si>
    <t>Total Variable Costs per Unit</t>
  </si>
  <si>
    <t>C/S Ratio</t>
  </si>
  <si>
    <t>BEP (Value)</t>
  </si>
  <si>
    <t>Proof</t>
  </si>
  <si>
    <t>Exercise 3 Solution</t>
  </si>
  <si>
    <t>Exercise 4</t>
  </si>
  <si>
    <t>Sales</t>
  </si>
  <si>
    <t>TC</t>
  </si>
  <si>
    <t>VC</t>
  </si>
  <si>
    <t>Contribution</t>
  </si>
  <si>
    <t>BEP (£)</t>
  </si>
  <si>
    <t>Total Sales</t>
  </si>
  <si>
    <t>Total Costs</t>
  </si>
  <si>
    <t>Exercise 4 Solution</t>
  </si>
  <si>
    <t>Values to ensure profits of</t>
  </si>
  <si>
    <t>Sales value is</t>
  </si>
  <si>
    <t>Exercise 5 and Solution</t>
  </si>
  <si>
    <t>Exercise 6</t>
  </si>
  <si>
    <t>Output ('000 units)</t>
  </si>
  <si>
    <t>Unit information</t>
  </si>
  <si>
    <t>Direct materials + Direct Labour per 1,000 units</t>
  </si>
  <si>
    <t>Selling and Administration Costs (fixed per week)</t>
  </si>
  <si>
    <t>Production overhead function</t>
  </si>
  <si>
    <t>TVC</t>
  </si>
  <si>
    <t>Average</t>
  </si>
  <si>
    <t>C/S ratio</t>
  </si>
  <si>
    <t>BEP (Units)</t>
  </si>
  <si>
    <t>Exercise 6 Solution</t>
  </si>
  <si>
    <r>
      <t>0.1x</t>
    </r>
    <r>
      <rPr>
        <vertAlign val="superscript"/>
        <sz val="11"/>
        <color theme="1"/>
        <rFont val="Calibri"/>
        <family val="2"/>
        <scheme val="minor"/>
      </rPr>
      <t>0.75</t>
    </r>
    <r>
      <rPr>
        <sz val="11"/>
        <color theme="1"/>
        <rFont val="Calibri"/>
        <family val="2"/>
        <scheme val="minor"/>
      </rPr>
      <t xml:space="preserve"> + 300x + 27,000</t>
    </r>
  </si>
  <si>
    <t>Exercise 7</t>
  </si>
  <si>
    <t>Break Even Charts</t>
  </si>
  <si>
    <t>August £</t>
  </si>
  <si>
    <t>September £</t>
  </si>
  <si>
    <t>Cost of sales</t>
  </si>
  <si>
    <t>Gross profit</t>
  </si>
  <si>
    <t>less: Selling and distribution</t>
  </si>
  <si>
    <t>Administration</t>
  </si>
  <si>
    <t>Net profit</t>
  </si>
  <si>
    <t>11 ,000</t>
  </si>
  <si>
    <t>Exercise 7 Solution</t>
  </si>
  <si>
    <t>For the BE graph</t>
  </si>
  <si>
    <t>Therefore, per month</t>
  </si>
  <si>
    <t>annual sales</t>
  </si>
  <si>
    <t>at which level Contribution</t>
  </si>
  <si>
    <t>less: Fixed Costs</t>
  </si>
  <si>
    <t>Profit</t>
  </si>
  <si>
    <t>You have found TFC to be</t>
  </si>
  <si>
    <t>c) MOS (£)</t>
  </si>
  <si>
    <t>Sales (units)</t>
  </si>
  <si>
    <t>Sales and Costs</t>
  </si>
  <si>
    <t>Exercise 10</t>
  </si>
  <si>
    <t>Sales Units</t>
  </si>
  <si>
    <t>Profit Volume Chart</t>
  </si>
  <si>
    <t>sales</t>
  </si>
  <si>
    <t>sp/unit</t>
  </si>
  <si>
    <t>vc/unit</t>
  </si>
  <si>
    <t>BEP</t>
  </si>
  <si>
    <t>Margin of Safety</t>
  </si>
  <si>
    <t>Inputs</t>
  </si>
  <si>
    <t>break even value (£)</t>
  </si>
  <si>
    <t>break even volume (units)</t>
  </si>
  <si>
    <t>budgeted sales value (£)</t>
  </si>
  <si>
    <t>budgeted sales volume (units)</t>
  </si>
  <si>
    <t>MOS as a percentage based on £</t>
  </si>
  <si>
    <t>MOS as a percentage based on volume</t>
  </si>
  <si>
    <t>MOS value</t>
  </si>
  <si>
    <t>MOS volume</t>
  </si>
  <si>
    <t>budgeted sales</t>
  </si>
  <si>
    <t>total fixed costs</t>
  </si>
  <si>
    <t>variable costs per unit</t>
  </si>
  <si>
    <t>Contribution per unit</t>
  </si>
  <si>
    <t>MOS %</t>
  </si>
  <si>
    <t>budgeted sales (£)</t>
  </si>
  <si>
    <t>selling price per unit (£)</t>
  </si>
  <si>
    <t>total fixed costs (£)</t>
  </si>
  <si>
    <t>variable costs per unit (£)</t>
  </si>
  <si>
    <t>maximum sales</t>
  </si>
  <si>
    <t>Exercise 10 a: company X</t>
  </si>
  <si>
    <t>Exercise 10 b: company Y</t>
  </si>
  <si>
    <t>Exercise 10 c: company Z</t>
  </si>
  <si>
    <t>margin of safety (%)</t>
  </si>
  <si>
    <t>contribution per unit (£)</t>
  </si>
  <si>
    <t>required profit (£)</t>
  </si>
  <si>
    <t>maximum sales (£)</t>
  </si>
  <si>
    <t>ratio of maximum sales value to break even sales value</t>
  </si>
  <si>
    <t>Worked example</t>
  </si>
  <si>
    <t>Break Even Point (£)</t>
  </si>
  <si>
    <t>Fixed costs</t>
  </si>
  <si>
    <t>Required Sales</t>
  </si>
  <si>
    <t>Product</t>
  </si>
  <si>
    <t>Revenue (£)</t>
  </si>
  <si>
    <t>Variable Costs (£)</t>
  </si>
  <si>
    <t>Contribution (£)</t>
  </si>
  <si>
    <t>C/S Ratio (%)</t>
  </si>
  <si>
    <t>Rank</t>
  </si>
  <si>
    <t>Total</t>
  </si>
  <si>
    <t>Fixed Costs</t>
  </si>
  <si>
    <t>Multiple Product Break even Analysis</t>
  </si>
  <si>
    <t>Multi Product P/V Chart</t>
  </si>
  <si>
    <t>Cumulative Sales (£)</t>
  </si>
  <si>
    <t>Cumulative Profit</t>
  </si>
  <si>
    <t>Straight Profit Line</t>
  </si>
  <si>
    <t>FKW Ltd</t>
  </si>
  <si>
    <t>Traditional BEP</t>
  </si>
  <si>
    <t>BEP Using Product 2 only</t>
  </si>
  <si>
    <t>Multi Product P/V Chart: additional exercises</t>
  </si>
  <si>
    <t>DHW plc</t>
  </si>
  <si>
    <t>Product 1</t>
  </si>
  <si>
    <t>Product 2</t>
  </si>
  <si>
    <t>Product 3</t>
  </si>
  <si>
    <t>Product 4</t>
  </si>
  <si>
    <t>Units</t>
  </si>
  <si>
    <t>Total FC</t>
  </si>
  <si>
    <t>Variable Costs</t>
  </si>
  <si>
    <t>CPU</t>
  </si>
  <si>
    <t>BE (£)</t>
  </si>
  <si>
    <t>BE (Units)</t>
  </si>
  <si>
    <t>Revenue</t>
  </si>
  <si>
    <t>Cum Sales</t>
  </si>
  <si>
    <t>Cum Profit</t>
  </si>
  <si>
    <t>Totals</t>
  </si>
  <si>
    <t>Break Even Analysis under Uncertainty</t>
  </si>
  <si>
    <t>Average sales (units)</t>
  </si>
  <si>
    <t>Standard deviation</t>
  </si>
  <si>
    <t>Fixed costs (£)</t>
  </si>
  <si>
    <t>Variable costs per unit (£)</t>
  </si>
  <si>
    <t>Calculate</t>
  </si>
  <si>
    <t>Solutions</t>
  </si>
  <si>
    <t>the break even point</t>
  </si>
  <si>
    <t>the probability of at least breaking even</t>
  </si>
  <si>
    <t>the probability of achieving a profit of £10,000 or more</t>
  </si>
  <si>
    <t>units to sell to make a profit of £10,000</t>
  </si>
  <si>
    <t>units to sell to make aloss of £-15,000</t>
  </si>
  <si>
    <t>the probability of incurring a loss of £15,000 or worse</t>
  </si>
  <si>
    <t>Z Score</t>
  </si>
  <si>
    <t>Probability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</si>
</sst>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0"/>
    <numFmt numFmtId="165" formatCode="0.0"/>
    <numFmt numFmtId="166" formatCode="#,##0.0"/>
    <numFmt numFmtId="167" formatCode="0.0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vertAlign val="super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0"/>
      <color theme="1"/>
      <name val="Tahoma"/>
      <family val="2"/>
    </font>
    <font>
      <b/>
      <sz val="10"/>
      <color theme="1"/>
      <name val="Tahoma"/>
      <family val="2"/>
    </font>
    <font>
      <sz val="12"/>
      <color indexed="9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8" fillId="2" borderId="3" applyNumberFormat="0" applyAlignment="0" applyProtection="0"/>
    <xf numFmtId="0" fontId="9" fillId="3" borderId="3" applyNumberFormat="0" applyAlignment="0" applyProtection="0"/>
    <xf numFmtId="0" fontId="4" fillId="0" borderId="0"/>
    <xf numFmtId="9" fontId="4" fillId="0" borderId="0" applyFont="0" applyFill="0" applyBorder="0" applyAlignment="0" applyProtection="0"/>
  </cellStyleXfs>
  <cellXfs count="82">
    <xf numFmtId="0" fontId="0" fillId="0" borderId="0" xfId="0"/>
    <xf numFmtId="3" fontId="0" fillId="0" borderId="0" xfId="0" applyNumberFormat="1"/>
    <xf numFmtId="0" fontId="2" fillId="0" borderId="0" xfId="0" applyFont="1"/>
    <xf numFmtId="3" fontId="0" fillId="0" borderId="0" xfId="0" applyNumberFormat="1" applyFill="1"/>
    <xf numFmtId="0" fontId="0" fillId="0" borderId="0" xfId="0" applyFill="1"/>
    <xf numFmtId="3" fontId="3" fillId="0" borderId="0" xfId="0" applyNumberFormat="1" applyFont="1" applyFill="1"/>
    <xf numFmtId="10" fontId="0" fillId="0" borderId="0" xfId="1" applyNumberFormat="1" applyFont="1" applyFill="1" applyAlignment="1">
      <alignment horizontal="right"/>
    </xf>
    <xf numFmtId="10" fontId="0" fillId="0" borderId="0" xfId="1" applyNumberFormat="1" applyFont="1" applyFill="1"/>
    <xf numFmtId="0" fontId="2" fillId="0" borderId="0" xfId="0" applyFont="1" applyFill="1" applyAlignment="1">
      <alignment horizontal="right"/>
    </xf>
    <xf numFmtId="0" fontId="0" fillId="0" borderId="0" xfId="0" applyFont="1"/>
    <xf numFmtId="3" fontId="0" fillId="0" borderId="0" xfId="0" applyNumberFormat="1" applyFont="1"/>
    <xf numFmtId="164" fontId="0" fillId="0" borderId="0" xfId="0" applyNumberFormat="1" applyFont="1"/>
    <xf numFmtId="165" fontId="0" fillId="0" borderId="0" xfId="0" applyNumberFormat="1" applyFont="1"/>
    <xf numFmtId="0" fontId="0" fillId="0" borderId="0" xfId="0" applyFont="1" applyFill="1" applyAlignment="1">
      <alignment horizontal="left"/>
    </xf>
    <xf numFmtId="3" fontId="0" fillId="0" borderId="0" xfId="0" applyNumberFormat="1" applyFont="1" applyFill="1"/>
    <xf numFmtId="0" fontId="0" fillId="0" borderId="0" xfId="0" applyFont="1" applyFill="1"/>
    <xf numFmtId="164" fontId="0" fillId="0" borderId="0" xfId="0" applyNumberFormat="1" applyFont="1" applyFill="1"/>
    <xf numFmtId="4" fontId="0" fillId="0" borderId="0" xfId="0" applyNumberFormat="1" applyFont="1" applyFill="1"/>
    <xf numFmtId="3" fontId="0" fillId="0" borderId="0" xfId="0" applyNumberFormat="1" applyFont="1" applyFill="1" applyAlignment="1">
      <alignment horizontal="right"/>
    </xf>
    <xf numFmtId="3" fontId="0" fillId="0" borderId="1" xfId="0" applyNumberFormat="1" applyFont="1" applyFill="1" applyBorder="1"/>
    <xf numFmtId="1" fontId="0" fillId="0" borderId="0" xfId="0" applyNumberFormat="1" applyFont="1" applyFill="1"/>
    <xf numFmtId="3" fontId="6" fillId="0" borderId="0" xfId="0" applyNumberFormat="1" applyFont="1" applyFill="1" applyAlignment="1">
      <alignment horizontal="right"/>
    </xf>
    <xf numFmtId="3" fontId="7" fillId="0" borderId="0" xfId="0" applyNumberFormat="1" applyFont="1" applyFill="1" applyAlignment="1">
      <alignment horizontal="right"/>
    </xf>
    <xf numFmtId="3" fontId="7" fillId="0" borderId="0" xfId="0" applyNumberFormat="1" applyFont="1" applyFill="1"/>
    <xf numFmtId="166" fontId="7" fillId="0" borderId="0" xfId="0" applyNumberFormat="1" applyFont="1" applyFill="1" applyAlignment="1">
      <alignment horizontal="right"/>
    </xf>
    <xf numFmtId="3" fontId="7" fillId="0" borderId="2" xfId="0" applyNumberFormat="1" applyFont="1" applyFill="1" applyBorder="1"/>
    <xf numFmtId="0" fontId="0" fillId="0" borderId="0" xfId="0" applyAlignment="1">
      <alignment horizontal="right"/>
    </xf>
    <xf numFmtId="3" fontId="0" fillId="0" borderId="1" xfId="0" applyNumberFormat="1" applyBorder="1"/>
    <xf numFmtId="3" fontId="0" fillId="0" borderId="0" xfId="0" applyNumberFormat="1" applyAlignment="1">
      <alignment horizontal="right"/>
    </xf>
    <xf numFmtId="0" fontId="2" fillId="0" borderId="0" xfId="0" applyFont="1" applyFill="1"/>
    <xf numFmtId="0" fontId="4" fillId="0" borderId="0" xfId="0" applyFont="1" applyFill="1"/>
    <xf numFmtId="0" fontId="3" fillId="0" borderId="0" xfId="0" applyFont="1" applyFill="1"/>
    <xf numFmtId="3" fontId="0" fillId="0" borderId="2" xfId="0" applyNumberFormat="1" applyBorder="1"/>
    <xf numFmtId="3" fontId="0" fillId="0" borderId="2" xfId="0" applyNumberFormat="1" applyBorder="1" applyAlignment="1">
      <alignment horizontal="right"/>
    </xf>
    <xf numFmtId="3" fontId="0" fillId="0" borderId="0" xfId="0" applyNumberFormat="1" applyFill="1" applyBorder="1"/>
    <xf numFmtId="0" fontId="2" fillId="0" borderId="0" xfId="0" applyFont="1" applyAlignment="1">
      <alignment horizontal="righ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3" fontId="0" fillId="0" borderId="0" xfId="0" applyNumberFormat="1" applyAlignment="1">
      <alignment horizontal="left"/>
    </xf>
    <xf numFmtId="0" fontId="10" fillId="0" borderId="0" xfId="0" applyFont="1"/>
    <xf numFmtId="0" fontId="8" fillId="2" borderId="3" xfId="2"/>
    <xf numFmtId="4" fontId="0" fillId="0" borderId="0" xfId="0" applyNumberFormat="1"/>
    <xf numFmtId="0" fontId="9" fillId="3" borderId="3" xfId="3"/>
    <xf numFmtId="10" fontId="0" fillId="0" borderId="0" xfId="1" applyNumberFormat="1" applyFont="1"/>
    <xf numFmtId="10" fontId="0" fillId="0" borderId="0" xfId="0" applyNumberFormat="1"/>
    <xf numFmtId="165" fontId="0" fillId="0" borderId="0" xfId="0" applyNumberFormat="1"/>
    <xf numFmtId="167" fontId="0" fillId="0" borderId="0" xfId="0" applyNumberFormat="1"/>
    <xf numFmtId="166" fontId="0" fillId="0" borderId="0" xfId="0" applyNumberFormat="1"/>
    <xf numFmtId="2" fontId="0" fillId="0" borderId="0" xfId="0" applyNumberFormat="1"/>
    <xf numFmtId="0" fontId="3" fillId="0" borderId="0" xfId="4" applyFont="1" applyAlignment="1">
      <alignment horizontal="left"/>
    </xf>
    <xf numFmtId="0" fontId="3" fillId="0" borderId="0" xfId="4" applyFont="1" applyAlignment="1">
      <alignment horizontal="right"/>
    </xf>
    <xf numFmtId="0" fontId="4" fillId="0" borderId="0" xfId="4" applyAlignment="1">
      <alignment horizontal="left"/>
    </xf>
    <xf numFmtId="0" fontId="4" fillId="0" borderId="0" xfId="4"/>
    <xf numFmtId="3" fontId="4" fillId="0" borderId="0" xfId="4" applyNumberFormat="1" applyAlignment="1">
      <alignment horizontal="right"/>
    </xf>
    <xf numFmtId="10" fontId="0" fillId="0" borderId="0" xfId="5" applyNumberFormat="1" applyFont="1" applyAlignment="1">
      <alignment horizontal="right"/>
    </xf>
    <xf numFmtId="0" fontId="4" fillId="0" borderId="0" xfId="4" applyAlignment="1">
      <alignment horizontal="right"/>
    </xf>
    <xf numFmtId="3" fontId="3" fillId="0" borderId="0" xfId="4" applyNumberFormat="1" applyFont="1" applyAlignment="1">
      <alignment horizontal="right"/>
    </xf>
    <xf numFmtId="10" fontId="3" fillId="0" borderId="0" xfId="5" applyNumberFormat="1" applyFont="1" applyAlignment="1">
      <alignment horizontal="right"/>
    </xf>
    <xf numFmtId="0" fontId="4" fillId="0" borderId="0" xfId="4" applyFont="1" applyAlignment="1">
      <alignment horizontal="left"/>
    </xf>
    <xf numFmtId="0" fontId="4" fillId="0" borderId="0" xfId="4" applyFont="1" applyAlignment="1">
      <alignment horizontal="right"/>
    </xf>
    <xf numFmtId="3" fontId="4" fillId="0" borderId="0" xfId="4" applyNumberFormat="1" applyFont="1" applyAlignment="1">
      <alignment horizontal="right"/>
    </xf>
    <xf numFmtId="3" fontId="4" fillId="0" borderId="0" xfId="4" applyNumberFormat="1"/>
    <xf numFmtId="10" fontId="4" fillId="0" borderId="0" xfId="5" applyNumberFormat="1" applyAlignment="1">
      <alignment horizontal="right"/>
    </xf>
    <xf numFmtId="10" fontId="4" fillId="0" borderId="0" xfId="4" applyNumberFormat="1" applyAlignment="1">
      <alignment horizontal="right"/>
    </xf>
    <xf numFmtId="0" fontId="3" fillId="4" borderId="0" xfId="4" applyFont="1" applyFill="1" applyAlignment="1">
      <alignment horizontal="left"/>
    </xf>
    <xf numFmtId="0" fontId="4" fillId="4" borderId="0" xfId="4" applyFill="1" applyAlignment="1">
      <alignment horizontal="right"/>
    </xf>
    <xf numFmtId="0" fontId="4" fillId="4" borderId="0" xfId="4" applyFill="1"/>
    <xf numFmtId="0" fontId="3" fillId="4" borderId="0" xfId="4" applyFont="1" applyFill="1"/>
    <xf numFmtId="0" fontId="3" fillId="4" borderId="0" xfId="4" applyFont="1" applyFill="1" applyAlignment="1">
      <alignment horizontal="right"/>
    </xf>
    <xf numFmtId="0" fontId="12" fillId="4" borderId="0" xfId="4" applyFont="1" applyFill="1" applyAlignment="1">
      <alignment horizontal="right"/>
    </xf>
    <xf numFmtId="10" fontId="0" fillId="4" borderId="0" xfId="5" applyNumberFormat="1" applyFont="1" applyFill="1" applyAlignment="1">
      <alignment horizontal="right"/>
    </xf>
    <xf numFmtId="10" fontId="0" fillId="4" borderId="0" xfId="5" applyNumberFormat="1" applyFont="1" applyFill="1"/>
    <xf numFmtId="4" fontId="4" fillId="4" borderId="0" xfId="4" applyNumberFormat="1" applyFill="1" applyAlignment="1">
      <alignment horizontal="right"/>
    </xf>
    <xf numFmtId="0" fontId="4" fillId="4" borderId="0" xfId="4" applyFont="1" applyFill="1" applyAlignment="1">
      <alignment horizontal="left"/>
    </xf>
    <xf numFmtId="0" fontId="4" fillId="4" borderId="0" xfId="4" applyFont="1" applyFill="1" applyAlignment="1">
      <alignment horizontal="right"/>
    </xf>
    <xf numFmtId="3" fontId="4" fillId="4" borderId="0" xfId="4" applyNumberFormat="1" applyFill="1"/>
    <xf numFmtId="0" fontId="4" fillId="4" borderId="0" xfId="4" applyFill="1" applyAlignment="1">
      <alignment horizontal="left"/>
    </xf>
    <xf numFmtId="3" fontId="4" fillId="4" borderId="0" xfId="4" applyNumberFormat="1" applyFill="1" applyAlignment="1">
      <alignment horizontal="right"/>
    </xf>
    <xf numFmtId="3" fontId="3" fillId="4" borderId="0" xfId="4" applyNumberFormat="1" applyFont="1" applyFill="1" applyAlignment="1">
      <alignment horizontal="right"/>
    </xf>
    <xf numFmtId="10" fontId="3" fillId="4" borderId="0" xfId="5" applyNumberFormat="1" applyFont="1" applyFill="1" applyAlignment="1">
      <alignment horizontal="right"/>
    </xf>
    <xf numFmtId="0" fontId="11" fillId="0" borderId="0" xfId="0" applyFont="1"/>
    <xf numFmtId="0" fontId="9" fillId="3" borderId="3" xfId="3" applyAlignment="1">
      <alignment horizontal="right"/>
    </xf>
  </cellXfs>
  <cellStyles count="6">
    <cellStyle name="Calculation" xfId="3" builtinId="22"/>
    <cellStyle name="Input" xfId="2" builtinId="20"/>
    <cellStyle name="Normal" xfId="0" builtinId="0"/>
    <cellStyle name="Normal 2" xfId="4"/>
    <cellStyle name="Percent" xfId="1" builtinId="5"/>
    <cellStyle name="Percent 2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tyles" Target="styles.xml"/><Relationship Id="rId12" Type="http://schemas.openxmlformats.org/officeDocument/2006/relationships/sharedStrings" Target="sharedStrings.xml"/><Relationship Id="rId13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chartsheet" Target="chartsheets/sheet1.xml"/><Relationship Id="rId9" Type="http://schemas.openxmlformats.org/officeDocument/2006/relationships/worksheet" Target="worksheets/sheet8.xml"/><Relationship Id="rId10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Break Even Chart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BE_charts!$J$34</c:f>
              <c:strCache>
                <c:ptCount val="1"/>
                <c:pt idx="0">
                  <c:v>Total Sales</c:v>
                </c:pt>
              </c:strCache>
            </c:strRef>
          </c:tx>
          <c:marker>
            <c:symbol val="none"/>
          </c:marker>
          <c:xVal>
            <c:numRef>
              <c:f>BE_charts!$H$35:$H$45</c:f>
              <c:numCache>
                <c:formatCode>#,##0</c:formatCode>
                <c:ptCount val="11"/>
                <c:pt idx="0">
                  <c:v>0.0</c:v>
                </c:pt>
                <c:pt idx="1">
                  <c:v>1000.0</c:v>
                </c:pt>
                <c:pt idx="2">
                  <c:v>2000.0</c:v>
                </c:pt>
                <c:pt idx="3">
                  <c:v>3000.0</c:v>
                </c:pt>
                <c:pt idx="4">
                  <c:v>4000.0</c:v>
                </c:pt>
                <c:pt idx="5">
                  <c:v>5000.0</c:v>
                </c:pt>
                <c:pt idx="6">
                  <c:v>6000.0</c:v>
                </c:pt>
                <c:pt idx="7">
                  <c:v>7000.0</c:v>
                </c:pt>
                <c:pt idx="8">
                  <c:v>8000.0</c:v>
                </c:pt>
                <c:pt idx="9">
                  <c:v>9000.0</c:v>
                </c:pt>
                <c:pt idx="10">
                  <c:v>10000.0</c:v>
                </c:pt>
              </c:numCache>
            </c:numRef>
          </c:xVal>
          <c:yVal>
            <c:numRef>
              <c:f>BE_charts!$J$35:$J$45</c:f>
              <c:numCache>
                <c:formatCode>#,##0</c:formatCode>
                <c:ptCount val="11"/>
                <c:pt idx="0">
                  <c:v>0.0</c:v>
                </c:pt>
                <c:pt idx="1">
                  <c:v>7500.0</c:v>
                </c:pt>
                <c:pt idx="2">
                  <c:v>15000.0</c:v>
                </c:pt>
                <c:pt idx="3">
                  <c:v>22500.0</c:v>
                </c:pt>
                <c:pt idx="4">
                  <c:v>30000.0</c:v>
                </c:pt>
                <c:pt idx="5">
                  <c:v>37500.0</c:v>
                </c:pt>
                <c:pt idx="6">
                  <c:v>45000.0</c:v>
                </c:pt>
                <c:pt idx="7">
                  <c:v>52500.0</c:v>
                </c:pt>
                <c:pt idx="8">
                  <c:v>60000.0</c:v>
                </c:pt>
                <c:pt idx="9">
                  <c:v>67500.0</c:v>
                </c:pt>
                <c:pt idx="10">
                  <c:v>75000.0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BE_charts!$I$34</c:f>
              <c:strCache>
                <c:ptCount val="1"/>
                <c:pt idx="0">
                  <c:v>Total Costs</c:v>
                </c:pt>
              </c:strCache>
            </c:strRef>
          </c:tx>
          <c:marker>
            <c:symbol val="none"/>
          </c:marker>
          <c:xVal>
            <c:numRef>
              <c:f>BE_charts!$H$35:$H$45</c:f>
              <c:numCache>
                <c:formatCode>#,##0</c:formatCode>
                <c:ptCount val="11"/>
                <c:pt idx="0">
                  <c:v>0.0</c:v>
                </c:pt>
                <c:pt idx="1">
                  <c:v>1000.0</c:v>
                </c:pt>
                <c:pt idx="2">
                  <c:v>2000.0</c:v>
                </c:pt>
                <c:pt idx="3">
                  <c:v>3000.0</c:v>
                </c:pt>
                <c:pt idx="4">
                  <c:v>4000.0</c:v>
                </c:pt>
                <c:pt idx="5">
                  <c:v>5000.0</c:v>
                </c:pt>
                <c:pt idx="6">
                  <c:v>6000.0</c:v>
                </c:pt>
                <c:pt idx="7">
                  <c:v>7000.0</c:v>
                </c:pt>
                <c:pt idx="8">
                  <c:v>8000.0</c:v>
                </c:pt>
                <c:pt idx="9">
                  <c:v>9000.0</c:v>
                </c:pt>
                <c:pt idx="10">
                  <c:v>10000.0</c:v>
                </c:pt>
              </c:numCache>
            </c:numRef>
          </c:xVal>
          <c:yVal>
            <c:numRef>
              <c:f>BE_charts!$I$35:$I$45</c:f>
              <c:numCache>
                <c:formatCode>#,##0</c:formatCode>
                <c:ptCount val="11"/>
                <c:pt idx="0">
                  <c:v>25000.0</c:v>
                </c:pt>
                <c:pt idx="1">
                  <c:v>27500.0</c:v>
                </c:pt>
                <c:pt idx="2">
                  <c:v>30000.0</c:v>
                </c:pt>
                <c:pt idx="3">
                  <c:v>32500.0</c:v>
                </c:pt>
                <c:pt idx="4">
                  <c:v>35000.0</c:v>
                </c:pt>
                <c:pt idx="5">
                  <c:v>37500.0</c:v>
                </c:pt>
                <c:pt idx="6">
                  <c:v>40000.0</c:v>
                </c:pt>
                <c:pt idx="7">
                  <c:v>42500.0</c:v>
                </c:pt>
                <c:pt idx="8">
                  <c:v>45000.0</c:v>
                </c:pt>
                <c:pt idx="9">
                  <c:v>47500.0</c:v>
                </c:pt>
                <c:pt idx="10">
                  <c:v>50000.0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7420376"/>
        <c:axId val="2147445080"/>
      </c:scatterChart>
      <c:valAx>
        <c:axId val="2147420376"/>
        <c:scaling>
          <c:orientation val="minMax"/>
        </c:scaling>
        <c:delete val="0"/>
        <c:axPos val="b"/>
        <c:title>
          <c:tx>
            <c:strRef>
              <c:f>BE_charts!$H$34</c:f>
              <c:strCache>
                <c:ptCount val="1"/>
                <c:pt idx="0">
                  <c:v>Sales (units)</c:v>
                </c:pt>
              </c:strCache>
            </c:strRef>
          </c:tx>
          <c:overlay val="0"/>
          <c:txPr>
            <a:bodyPr/>
            <a:lstStyle/>
            <a:p>
              <a:pPr>
                <a:defRPr sz="1400"/>
              </a:pPr>
              <a:endParaRPr lang="en-US"/>
            </a:p>
          </c:txPr>
        </c:title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7445080"/>
        <c:crosses val="autoZero"/>
        <c:crossBetween val="midCat"/>
      </c:valAx>
      <c:valAx>
        <c:axId val="2147445080"/>
        <c:scaling>
          <c:orientation val="minMax"/>
        </c:scaling>
        <c:delete val="0"/>
        <c:axPos val="l"/>
        <c:title>
          <c:tx>
            <c:strRef>
              <c:f>BE_charts!$H$49</c:f>
              <c:strCache>
                <c:ptCount val="1"/>
                <c:pt idx="0">
                  <c:v>Sales and Costs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 sz="1400"/>
              </a:pPr>
              <a:endParaRPr lang="en-US"/>
            </a:p>
          </c:txPr>
        </c:title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7420376"/>
        <c:crosses val="autoZero"/>
        <c:crossBetween val="midCat"/>
      </c:valAx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BE_charts!$P$78</c:f>
          <c:strCache>
            <c:ptCount val="1"/>
            <c:pt idx="0">
              <c:v>Profit Volume Chart</c:v>
            </c:pt>
          </c:strCache>
        </c:strRef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BE_charts!$Q$70</c:f>
              <c:strCache>
                <c:ptCount val="1"/>
                <c:pt idx="0">
                  <c:v>Profit</c:v>
                </c:pt>
              </c:strCache>
            </c:strRef>
          </c:tx>
          <c:marker>
            <c:symbol val="none"/>
          </c:marker>
          <c:xVal>
            <c:numRef>
              <c:f>BE_charts!$P$71:$P$76</c:f>
              <c:numCache>
                <c:formatCode>#,##0</c:formatCode>
                <c:ptCount val="6"/>
                <c:pt idx="0">
                  <c:v>0.0</c:v>
                </c:pt>
                <c:pt idx="1">
                  <c:v>2000.0</c:v>
                </c:pt>
                <c:pt idx="2">
                  <c:v>4000.0</c:v>
                </c:pt>
                <c:pt idx="3">
                  <c:v>6000.0</c:v>
                </c:pt>
                <c:pt idx="4">
                  <c:v>8000.0</c:v>
                </c:pt>
                <c:pt idx="5">
                  <c:v>10000.0</c:v>
                </c:pt>
              </c:numCache>
            </c:numRef>
          </c:xVal>
          <c:yVal>
            <c:numRef>
              <c:f>BE_charts!$Q$71:$Q$76</c:f>
              <c:numCache>
                <c:formatCode>#,##0</c:formatCode>
                <c:ptCount val="6"/>
                <c:pt idx="0">
                  <c:v>-10000.0</c:v>
                </c:pt>
                <c:pt idx="1">
                  <c:v>-6000.0</c:v>
                </c:pt>
                <c:pt idx="2">
                  <c:v>-2000.0</c:v>
                </c:pt>
                <c:pt idx="3">
                  <c:v>2000.0</c:v>
                </c:pt>
                <c:pt idx="4">
                  <c:v>6000.0</c:v>
                </c:pt>
                <c:pt idx="5">
                  <c:v>10000.0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1450216"/>
        <c:axId val="-2131444856"/>
      </c:scatterChart>
      <c:valAx>
        <c:axId val="-2131450216"/>
        <c:scaling>
          <c:orientation val="minMax"/>
        </c:scaling>
        <c:delete val="0"/>
        <c:axPos val="b"/>
        <c:title>
          <c:tx>
            <c:strRef>
              <c:f>BE_charts!$P$70</c:f>
              <c:strCache>
                <c:ptCount val="1"/>
                <c:pt idx="0">
                  <c:v>Sales Units</c:v>
                </c:pt>
              </c:strCache>
            </c:strRef>
          </c:tx>
          <c:overlay val="0"/>
        </c:title>
        <c:numFmt formatCode="#,##0" sourceLinked="1"/>
        <c:majorTickMark val="out"/>
        <c:minorTickMark val="none"/>
        <c:tickLblPos val="nextTo"/>
        <c:crossAx val="-2131444856"/>
        <c:crosses val="autoZero"/>
        <c:crossBetween val="midCat"/>
      </c:valAx>
      <c:valAx>
        <c:axId val="-2131444856"/>
        <c:scaling>
          <c:orientation val="minMax"/>
        </c:scaling>
        <c:delete val="0"/>
        <c:axPos val="l"/>
        <c:title>
          <c:tx>
            <c:strRef>
              <c:f>BE_charts!$Q$70</c:f>
              <c:strCache>
                <c:ptCount val="1"/>
                <c:pt idx="0">
                  <c:v>Profit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1"/>
        <c:majorTickMark val="out"/>
        <c:minorTickMark val="none"/>
        <c:tickLblPos val="nextTo"/>
        <c:crossAx val="-2131450216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Multi Product P/V Chart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'Multip PV'!$N$12</c:f>
              <c:strCache>
                <c:ptCount val="1"/>
                <c:pt idx="0">
                  <c:v>Cumulative Profit</c:v>
                </c:pt>
              </c:strCache>
            </c:strRef>
          </c:tx>
          <c:xVal>
            <c:numRef>
              <c:f>'Multip PV'!$M$13:$M$17</c:f>
              <c:numCache>
                <c:formatCode>#,##0</c:formatCode>
                <c:ptCount val="5"/>
                <c:pt idx="0" formatCode="General">
                  <c:v>0.0</c:v>
                </c:pt>
                <c:pt idx="1">
                  <c:v>30000.0</c:v>
                </c:pt>
                <c:pt idx="2">
                  <c:v>105000.0</c:v>
                </c:pt>
                <c:pt idx="3">
                  <c:v>155000.0</c:v>
                </c:pt>
                <c:pt idx="4">
                  <c:v>220000.0</c:v>
                </c:pt>
              </c:numCache>
            </c:numRef>
          </c:xVal>
          <c:yVal>
            <c:numRef>
              <c:f>'Multip PV'!$N$13:$N$17</c:f>
              <c:numCache>
                <c:formatCode>#,##0</c:formatCode>
                <c:ptCount val="5"/>
                <c:pt idx="0">
                  <c:v>-44000.0</c:v>
                </c:pt>
                <c:pt idx="1">
                  <c:v>-23000.0</c:v>
                </c:pt>
                <c:pt idx="2">
                  <c:v>22000.0</c:v>
                </c:pt>
                <c:pt idx="3">
                  <c:v>37000.0</c:v>
                </c:pt>
                <c:pt idx="4">
                  <c:v>24000.0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'Multip PV'!$O$12</c:f>
              <c:strCache>
                <c:ptCount val="1"/>
                <c:pt idx="0">
                  <c:v>Straight Profit Line</c:v>
                </c:pt>
              </c:strCache>
            </c:strRef>
          </c:tx>
          <c:spPr>
            <a:ln>
              <a:solidFill>
                <a:srgbClr val="C00000"/>
              </a:solidFill>
              <a:prstDash val="dash"/>
            </a:ln>
          </c:spPr>
          <c:trendline>
            <c:spPr>
              <a:ln w="31750">
                <a:solidFill>
                  <a:srgbClr val="C00000"/>
                </a:solidFill>
                <a:prstDash val="dash"/>
              </a:ln>
            </c:spPr>
            <c:trendlineType val="linear"/>
            <c:dispRSqr val="0"/>
            <c:dispEq val="0"/>
          </c:trendline>
          <c:xVal>
            <c:numRef>
              <c:f>'Multip PV'!$M$13:$M$17</c:f>
              <c:numCache>
                <c:formatCode>#,##0</c:formatCode>
                <c:ptCount val="5"/>
                <c:pt idx="0" formatCode="General">
                  <c:v>0.0</c:v>
                </c:pt>
                <c:pt idx="1">
                  <c:v>30000.0</c:v>
                </c:pt>
                <c:pt idx="2">
                  <c:v>105000.0</c:v>
                </c:pt>
                <c:pt idx="3">
                  <c:v>155000.0</c:v>
                </c:pt>
                <c:pt idx="4">
                  <c:v>220000.0</c:v>
                </c:pt>
              </c:numCache>
            </c:numRef>
          </c:xVal>
          <c:yVal>
            <c:numRef>
              <c:f>'Multip PV'!$O$13:$O$17</c:f>
              <c:numCache>
                <c:formatCode>General</c:formatCode>
                <c:ptCount val="5"/>
                <c:pt idx="0" formatCode="#,##0">
                  <c:v>-44000.0</c:v>
                </c:pt>
                <c:pt idx="4" formatCode="#,##0">
                  <c:v>24000.0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3206328"/>
        <c:axId val="2126259592"/>
      </c:scatterChart>
      <c:valAx>
        <c:axId val="-2133206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GB" sz="1600"/>
                  <a:t>Sales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26259592"/>
        <c:crosses val="autoZero"/>
        <c:crossBetween val="midCat"/>
      </c:valAx>
      <c:valAx>
        <c:axId val="21262595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GB" sz="1600"/>
                  <a:t>Profit</a:t>
                </a:r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332063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/>
            </a:pPr>
            <a:r>
              <a:rPr lang="en-GB" sz="1800" b="1"/>
              <a:t>FKW Ltd Multiple P/V Chart</a:t>
            </a:r>
          </a:p>
        </c:rich>
      </c:tx>
      <c:layout>
        <c:manualLayout>
          <c:xMode val="edge"/>
          <c:yMode val="edge"/>
          <c:x val="0.245354505686789"/>
          <c:y val="0.0165512407539967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8227965567629"/>
          <c:y val="0.149152542372881"/>
          <c:w val="0.764498507607393"/>
          <c:h val="0.688135593220339"/>
        </c:manualLayout>
      </c:layout>
      <c:scatterChart>
        <c:scatterStyle val="lineMarker"/>
        <c:varyColors val="0"/>
        <c:ser>
          <c:idx val="0"/>
          <c:order val="0"/>
          <c:tx>
            <c:strRef>
              <c:f>'Multip PV 2'!$N$15</c:f>
              <c:strCache>
                <c:ptCount val="1"/>
                <c:pt idx="0">
                  <c:v>Cumulative Profit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4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'Multip PV 2'!$M$16:$M$19</c:f>
              <c:numCache>
                <c:formatCode>#,##0</c:formatCode>
                <c:ptCount val="4"/>
                <c:pt idx="0" formatCode="General">
                  <c:v>0.0</c:v>
                </c:pt>
                <c:pt idx="1">
                  <c:v>948514.0</c:v>
                </c:pt>
                <c:pt idx="2">
                  <c:v>1.573386E6</c:v>
                </c:pt>
                <c:pt idx="3">
                  <c:v>1.758268E6</c:v>
                </c:pt>
              </c:numCache>
            </c:numRef>
          </c:xVal>
          <c:yVal>
            <c:numRef>
              <c:f>'Multip PV 2'!$N$16:$N$19</c:f>
              <c:numCache>
                <c:formatCode>#,##0</c:formatCode>
                <c:ptCount val="4"/>
                <c:pt idx="0">
                  <c:v>-244000.0</c:v>
                </c:pt>
                <c:pt idx="1">
                  <c:v>120669.0</c:v>
                </c:pt>
                <c:pt idx="2">
                  <c:v>299242.0</c:v>
                </c:pt>
                <c:pt idx="3">
                  <c:v>336243.0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'Multip PV 2'!$O$15</c:f>
              <c:strCache>
                <c:ptCount val="1"/>
                <c:pt idx="0">
                  <c:v>Straight Profit Line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4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FF0000"/>
                </a:solidFill>
                <a:prstDash val="lgDash"/>
              </a:ln>
            </c:spPr>
            <c:trendlineType val="linear"/>
            <c:dispRSqr val="0"/>
            <c:dispEq val="0"/>
          </c:trendline>
          <c:xVal>
            <c:numRef>
              <c:f>'Multip PV 2'!$M$16:$M$19</c:f>
              <c:numCache>
                <c:formatCode>#,##0</c:formatCode>
                <c:ptCount val="4"/>
                <c:pt idx="0" formatCode="General">
                  <c:v>0.0</c:v>
                </c:pt>
                <c:pt idx="1">
                  <c:v>948514.0</c:v>
                </c:pt>
                <c:pt idx="2">
                  <c:v>1.573386E6</c:v>
                </c:pt>
                <c:pt idx="3">
                  <c:v>1.758268E6</c:v>
                </c:pt>
              </c:numCache>
            </c:numRef>
          </c:xVal>
          <c:yVal>
            <c:numRef>
              <c:f>'Multip PV 2'!$O$16:$O$19</c:f>
              <c:numCache>
                <c:formatCode>General</c:formatCode>
                <c:ptCount val="4"/>
                <c:pt idx="0" formatCode="#,##0">
                  <c:v>-244000.0</c:v>
                </c:pt>
                <c:pt idx="3" formatCode="#,##0">
                  <c:v>336243.0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1353304"/>
        <c:axId val="-2131347496"/>
      </c:scatterChart>
      <c:valAx>
        <c:axId val="-2131353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Sales (£)</a:t>
                </a:r>
              </a:p>
            </c:rich>
          </c:tx>
          <c:layout>
            <c:manualLayout>
              <c:xMode val="edge"/>
              <c:yMode val="edge"/>
              <c:x val="0.504653567735263"/>
              <c:y val="0.86610169491525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en-US"/>
          </a:p>
        </c:txPr>
        <c:crossAx val="-2131347496"/>
        <c:crosses val="autoZero"/>
        <c:crossBetween val="midCat"/>
      </c:valAx>
      <c:valAx>
        <c:axId val="-21313474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Profit</a:t>
                </a:r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en-US"/>
          </a:p>
        </c:txPr>
        <c:crossAx val="-213135330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12700">
      <a:solidFill>
        <a:srgbClr val="FF0000"/>
      </a:solidFill>
      <a:prstDash val="solid"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Tahoma" pitchFamily="34" charset="0"/>
          <a:ea typeface="Tahoma" pitchFamily="34" charset="0"/>
          <a:cs typeface="Tahoma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0" i="0" u="none" strike="noStrike" baseline="0">
                <a:solidFill>
                  <a:srgbClr val="0000FF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DHW plc Profit Volume Chart</a:t>
            </a:r>
          </a:p>
        </c:rich>
      </c:tx>
      <c:layout>
        <c:manualLayout>
          <c:xMode val="edge"/>
          <c:yMode val="edge"/>
          <c:x val="0.364012409513961"/>
          <c:y val="0.020338983050847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0299896587384"/>
          <c:y val="0.149152542372881"/>
          <c:w val="0.828335056876939"/>
          <c:h val="0.740677966101695"/>
        </c:manualLayout>
      </c:layout>
      <c:scatterChart>
        <c:scatterStyle val="lineMarker"/>
        <c:varyColors val="0"/>
        <c:ser>
          <c:idx val="0"/>
          <c:order val="0"/>
          <c:tx>
            <c:strRef>
              <c:f>'Mult PV3'!$N$18</c:f>
              <c:strCache>
                <c:ptCount val="1"/>
                <c:pt idx="0">
                  <c:v>Cum Profit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4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'Mult PV3'!$M$19:$M$23</c:f>
              <c:numCache>
                <c:formatCode>#,##0</c:formatCode>
                <c:ptCount val="5"/>
                <c:pt idx="0" formatCode="General">
                  <c:v>0.0</c:v>
                </c:pt>
                <c:pt idx="1">
                  <c:v>109350.0</c:v>
                </c:pt>
                <c:pt idx="2">
                  <c:v>165594.0</c:v>
                </c:pt>
                <c:pt idx="3">
                  <c:v>303654.0</c:v>
                </c:pt>
                <c:pt idx="4">
                  <c:v>437816.0</c:v>
                </c:pt>
              </c:numCache>
            </c:numRef>
          </c:xVal>
          <c:yVal>
            <c:numRef>
              <c:f>'Mult PV3'!$N$19:$N$23</c:f>
              <c:numCache>
                <c:formatCode>#,##0</c:formatCode>
                <c:ptCount val="5"/>
                <c:pt idx="0" formatCode="General">
                  <c:v>-188468.0</c:v>
                </c:pt>
                <c:pt idx="1">
                  <c:v>-103175.0</c:v>
                </c:pt>
                <c:pt idx="2">
                  <c:v>-79631.0</c:v>
                </c:pt>
                <c:pt idx="3">
                  <c:v>-33611.0</c:v>
                </c:pt>
                <c:pt idx="4">
                  <c:v>6275.0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'Mult PV3'!$O$18</c:f>
              <c:strCache>
                <c:ptCount val="1"/>
                <c:pt idx="0">
                  <c:v>Straight Profit Line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4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FF00FF"/>
                </a:solidFill>
                <a:prstDash val="lgDash"/>
              </a:ln>
            </c:spPr>
            <c:trendlineType val="linear"/>
            <c:dispRSqr val="0"/>
            <c:dispEq val="0"/>
          </c:trendline>
          <c:xVal>
            <c:numRef>
              <c:f>'Mult PV3'!$M$19:$M$23</c:f>
              <c:numCache>
                <c:formatCode>#,##0</c:formatCode>
                <c:ptCount val="5"/>
                <c:pt idx="0" formatCode="General">
                  <c:v>0.0</c:v>
                </c:pt>
                <c:pt idx="1">
                  <c:v>109350.0</c:v>
                </c:pt>
                <c:pt idx="2">
                  <c:v>165594.0</c:v>
                </c:pt>
                <c:pt idx="3">
                  <c:v>303654.0</c:v>
                </c:pt>
                <c:pt idx="4">
                  <c:v>437816.0</c:v>
                </c:pt>
              </c:numCache>
            </c:numRef>
          </c:xVal>
          <c:yVal>
            <c:numRef>
              <c:f>'Mult PV3'!$O$19:$O$23</c:f>
              <c:numCache>
                <c:formatCode>General</c:formatCode>
                <c:ptCount val="5"/>
                <c:pt idx="0" formatCode="#,##0">
                  <c:v>-188468.0</c:v>
                </c:pt>
                <c:pt idx="4" formatCode="#,##0">
                  <c:v>6275.0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5471192"/>
        <c:axId val="2125477112"/>
      </c:scatterChart>
      <c:valAx>
        <c:axId val="2125471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6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GB"/>
                  <a:t>Sales</a:t>
                </a:r>
              </a:p>
            </c:rich>
          </c:tx>
          <c:layout>
            <c:manualLayout>
              <c:xMode val="edge"/>
              <c:yMode val="edge"/>
              <c:x val="0.519131334022751"/>
              <c:y val="0.918644067796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2125477112"/>
        <c:crosses val="autoZero"/>
        <c:crossBetween val="midCat"/>
      </c:valAx>
      <c:valAx>
        <c:axId val="2125477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GB"/>
                  <a:t>Profit</a:t>
                </a:r>
              </a:p>
            </c:rich>
          </c:tx>
          <c:layout>
            <c:manualLayout>
              <c:xMode val="edge"/>
              <c:yMode val="edge"/>
              <c:x val="0.0113753877973113"/>
              <c:y val="0.4728813559322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2125471192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12700">
      <a:solidFill>
        <a:srgbClr val="FF0000"/>
      </a:solidFill>
      <a:prstDash val="solid"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2" workbookViewId="0"/>
  </sheetViews>
  <pageMargins left="0.75" right="0.75" top="1" bottom="1" header="0.5" footer="0.5"/>
  <pageSetup paperSize="9" orientation="landscape" verticalDpi="360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619124</xdr:colOff>
      <xdr:row>48</xdr:row>
      <xdr:rowOff>0</xdr:rowOff>
    </xdr:from>
    <xdr:to>
      <xdr:col>15</xdr:col>
      <xdr:colOff>19049</xdr:colOff>
      <xdr:row>65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609599</xdr:colOff>
      <xdr:row>76</xdr:row>
      <xdr:rowOff>190499</xdr:rowOff>
    </xdr:from>
    <xdr:to>
      <xdr:col>23</xdr:col>
      <xdr:colOff>609599</xdr:colOff>
      <xdr:row>93</xdr:row>
      <xdr:rowOff>161924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523875</xdr:colOff>
      <xdr:row>20</xdr:row>
      <xdr:rowOff>114299</xdr:rowOff>
    </xdr:from>
    <xdr:to>
      <xdr:col>18</xdr:col>
      <xdr:colOff>9525</xdr:colOff>
      <xdr:row>39</xdr:row>
      <xdr:rowOff>19049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0.22419</cdr:x>
      <cdr:y>0.29049</cdr:y>
    </cdr:from>
    <cdr:to>
      <cdr:x>0.32258</cdr:x>
      <cdr:y>0.37789</cdr:y>
    </cdr:to>
    <cdr:sp macro="" textlink="">
      <cdr:nvSpPr>
        <cdr:cNvPr id="2" name="Line Callout 1 1"/>
        <cdr:cNvSpPr/>
      </cdr:nvSpPr>
      <cdr:spPr>
        <a:xfrm xmlns:a="http://schemas.openxmlformats.org/drawingml/2006/main">
          <a:off x="1323975" y="1076326"/>
          <a:ext cx="581025" cy="323850"/>
        </a:xfrm>
        <a:prstGeom xmlns:a="http://schemas.openxmlformats.org/drawingml/2006/main" prst="borderCallout1">
          <a:avLst>
            <a:gd name="adj1" fmla="val 18750"/>
            <a:gd name="adj2" fmla="val 112978"/>
            <a:gd name="adj3" fmla="val 253677"/>
            <a:gd name="adj4" fmla="val 166585"/>
          </a:avLst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en-US" sz="1200" b="1"/>
            <a:t>BEP 1</a:t>
          </a:r>
        </a:p>
      </cdr:txBody>
    </cdr:sp>
  </cdr:relSizeAnchor>
  <cdr:relSizeAnchor xmlns:cdr="http://schemas.openxmlformats.org/drawingml/2006/chartDrawing">
    <cdr:from>
      <cdr:x>0.5</cdr:x>
      <cdr:y>0.36761</cdr:y>
    </cdr:from>
    <cdr:to>
      <cdr:x>0.59839</cdr:x>
      <cdr:y>0.45501</cdr:y>
    </cdr:to>
    <cdr:sp macro="" textlink="">
      <cdr:nvSpPr>
        <cdr:cNvPr id="3" name="Line Callout 1 2"/>
        <cdr:cNvSpPr/>
      </cdr:nvSpPr>
      <cdr:spPr>
        <a:xfrm xmlns:a="http://schemas.openxmlformats.org/drawingml/2006/main">
          <a:off x="2952750" y="1362075"/>
          <a:ext cx="581025" cy="323850"/>
        </a:xfrm>
        <a:prstGeom xmlns:a="http://schemas.openxmlformats.org/drawingml/2006/main" prst="borderCallout1">
          <a:avLst>
            <a:gd name="adj1" fmla="val 54044"/>
            <a:gd name="adj2" fmla="val 98224"/>
            <a:gd name="adj3" fmla="val 168383"/>
            <a:gd name="adj4" fmla="val 115766"/>
          </a:avLst>
        </a:prstGeom>
        <a:solidFill xmlns:a="http://schemas.openxmlformats.org/drawingml/2006/main">
          <a:schemeClr val="accent2">
            <a:lumMod val="40000"/>
            <a:lumOff val="60000"/>
          </a:schemeClr>
        </a:solidFill>
        <a:ln xmlns:a="http://schemas.openxmlformats.org/drawingml/2006/main">
          <a:solidFill>
            <a:srgbClr val="C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 b="1">
              <a:solidFill>
                <a:srgbClr val="C00000"/>
              </a:solidFill>
            </a:rPr>
            <a:t>BEP 2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</xdr:colOff>
      <xdr:row>22</xdr:row>
      <xdr:rowOff>133350</xdr:rowOff>
    </xdr:from>
    <xdr:to>
      <xdr:col>12</xdr:col>
      <xdr:colOff>371475</xdr:colOff>
      <xdr:row>39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193696" cy="560456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4"/>
  <sheetViews>
    <sheetView tabSelected="1" zoomScale="85" zoomScaleNormal="85" zoomScalePageLayoutView="85" workbookViewId="0"/>
  </sheetViews>
  <sheetFormatPr baseColWidth="10" defaultColWidth="8.83203125" defaultRowHeight="14" x14ac:dyDescent="0"/>
  <cols>
    <col min="1" max="1" width="19.5" style="9" bestFit="1" customWidth="1"/>
    <col min="2" max="2" width="8.83203125" style="9"/>
    <col min="3" max="3" width="20.33203125" style="9" bestFit="1" customWidth="1"/>
    <col min="4" max="4" width="9.5" style="9" bestFit="1" customWidth="1"/>
    <col min="5" max="5" width="36.83203125" style="9" bestFit="1" customWidth="1"/>
    <col min="6" max="6" width="7.5" style="9" bestFit="1" customWidth="1"/>
    <col min="7" max="7" width="26.5" style="9" bestFit="1" customWidth="1"/>
    <col min="8" max="8" width="10.1640625" style="9" bestFit="1" customWidth="1"/>
    <col min="9" max="9" width="16" style="9" bestFit="1" customWidth="1"/>
    <col min="10" max="10" width="8.1640625" style="9" bestFit="1" customWidth="1"/>
    <col min="11" max="11" width="24.83203125" style="9" bestFit="1" customWidth="1"/>
    <col min="12" max="12" width="7" style="9" bestFit="1" customWidth="1"/>
    <col min="13" max="13" width="45.83203125" style="9" bestFit="1" customWidth="1"/>
    <col min="14" max="14" width="24" style="9" bestFit="1" customWidth="1"/>
    <col min="15" max="19" width="15.5" style="9" bestFit="1" customWidth="1"/>
    <col min="20" max="16384" width="8.83203125" style="9"/>
  </cols>
  <sheetData>
    <row r="1" spans="1:4">
      <c r="A1" s="2" t="s">
        <v>0</v>
      </c>
    </row>
    <row r="3" spans="1:4">
      <c r="A3" s="2" t="s">
        <v>1</v>
      </c>
    </row>
    <row r="4" spans="1:4">
      <c r="A4" s="9" t="s">
        <v>2</v>
      </c>
      <c r="B4" s="9">
        <v>17</v>
      </c>
    </row>
    <row r="5" spans="1:4">
      <c r="A5" s="9" t="s">
        <v>3</v>
      </c>
      <c r="B5" s="9">
        <v>13</v>
      </c>
    </row>
    <row r="6" spans="1:4">
      <c r="A6" s="9" t="s">
        <v>4</v>
      </c>
      <c r="B6" s="10">
        <v>12500</v>
      </c>
    </row>
    <row r="8" spans="1:4">
      <c r="C8" s="9" t="s">
        <v>5</v>
      </c>
      <c r="D8" s="10">
        <f>B6/(B4-B5)</f>
        <v>3125</v>
      </c>
    </row>
    <row r="9" spans="1:4">
      <c r="C9" s="9" t="s">
        <v>6</v>
      </c>
      <c r="D9" s="10">
        <f>B6/((B4-B5)/B4)</f>
        <v>53125</v>
      </c>
    </row>
    <row r="10" spans="1:4">
      <c r="C10" s="9" t="s">
        <v>7</v>
      </c>
      <c r="D10" s="11">
        <f>(B4-B5)/B4</f>
        <v>0.23529411764705882</v>
      </c>
    </row>
    <row r="12" spans="1:4">
      <c r="A12" s="2" t="s">
        <v>8</v>
      </c>
    </row>
    <row r="13" spans="1:4">
      <c r="A13" s="9" t="s">
        <v>9</v>
      </c>
      <c r="B13" s="9">
        <v>5.5</v>
      </c>
    </row>
    <row r="14" spans="1:4">
      <c r="A14" s="9" t="s">
        <v>10</v>
      </c>
      <c r="B14" s="12">
        <v>3</v>
      </c>
    </row>
    <row r="15" spans="1:4">
      <c r="A15" s="9" t="s">
        <v>11</v>
      </c>
      <c r="B15" s="10">
        <v>75000</v>
      </c>
    </row>
    <row r="17" spans="3:8">
      <c r="C17" s="9" t="s">
        <v>5</v>
      </c>
      <c r="D17" s="10">
        <f>B15/(B13-B14)</f>
        <v>30000</v>
      </c>
    </row>
    <row r="18" spans="3:8">
      <c r="C18" s="9" t="s">
        <v>6</v>
      </c>
      <c r="D18" s="10">
        <f>B15/((B13-B14)/B13)</f>
        <v>165000</v>
      </c>
    </row>
    <row r="19" spans="3:8">
      <c r="C19" s="9" t="s">
        <v>7</v>
      </c>
      <c r="D19" s="11">
        <f>(B13-B14)/B13</f>
        <v>0.45454545454545453</v>
      </c>
    </row>
    <row r="21" spans="3:8">
      <c r="E21" s="2" t="s">
        <v>18</v>
      </c>
    </row>
    <row r="22" spans="3:8">
      <c r="E22" s="13" t="s">
        <v>12</v>
      </c>
      <c r="F22" s="14">
        <v>36</v>
      </c>
    </row>
    <row r="23" spans="3:8">
      <c r="E23" s="13" t="s">
        <v>19</v>
      </c>
      <c r="F23" s="14">
        <v>6</v>
      </c>
    </row>
    <row r="24" spans="3:8">
      <c r="E24" s="13" t="s">
        <v>20</v>
      </c>
      <c r="F24" s="14">
        <v>9</v>
      </c>
    </row>
    <row r="25" spans="3:8">
      <c r="E25" s="13" t="s">
        <v>13</v>
      </c>
      <c r="F25" s="14">
        <v>3</v>
      </c>
    </row>
    <row r="26" spans="3:8">
      <c r="E26" s="13" t="s">
        <v>14</v>
      </c>
      <c r="F26" s="14">
        <v>48000</v>
      </c>
    </row>
    <row r="27" spans="3:8">
      <c r="E27" s="13" t="s">
        <v>15</v>
      </c>
      <c r="F27" s="14">
        <v>1</v>
      </c>
    </row>
    <row r="28" spans="3:8">
      <c r="E28" s="13" t="s">
        <v>21</v>
      </c>
      <c r="F28" s="14">
        <v>100000</v>
      </c>
    </row>
    <row r="29" spans="3:8">
      <c r="E29" s="13" t="s">
        <v>22</v>
      </c>
      <c r="F29" s="14">
        <v>60000</v>
      </c>
    </row>
    <row r="30" spans="3:8">
      <c r="E30" s="13" t="s">
        <v>23</v>
      </c>
      <c r="F30" s="14">
        <v>160000</v>
      </c>
    </row>
    <row r="31" spans="3:8">
      <c r="E31" s="13"/>
      <c r="F31" s="15"/>
      <c r="G31" s="2" t="s">
        <v>28</v>
      </c>
    </row>
    <row r="32" spans="3:8">
      <c r="G32" s="13" t="s">
        <v>16</v>
      </c>
      <c r="H32" s="14">
        <f>SUM(F28:F30,F26)</f>
        <v>368000</v>
      </c>
    </row>
    <row r="33" spans="7:11">
      <c r="G33" s="13" t="s">
        <v>24</v>
      </c>
      <c r="H33" s="14">
        <f>SUM(F23:F25,F27)</f>
        <v>19</v>
      </c>
    </row>
    <row r="34" spans="7:11">
      <c r="G34" s="13"/>
      <c r="H34" s="15"/>
    </row>
    <row r="35" spans="7:11">
      <c r="G35" s="13" t="s">
        <v>17</v>
      </c>
      <c r="H35" s="14">
        <f>F22-H33</f>
        <v>17</v>
      </c>
    </row>
    <row r="36" spans="7:11">
      <c r="G36" s="13" t="s">
        <v>25</v>
      </c>
      <c r="H36" s="16">
        <f>(F22-H33)/F22</f>
        <v>0.47222222222222221</v>
      </c>
    </row>
    <row r="38" spans="7:11">
      <c r="G38" s="13" t="s">
        <v>5</v>
      </c>
      <c r="H38" s="17">
        <f>H32/H35</f>
        <v>21647.058823529413</v>
      </c>
    </row>
    <row r="39" spans="7:11">
      <c r="G39" s="13" t="s">
        <v>26</v>
      </c>
      <c r="H39" s="17">
        <f>H32/H36</f>
        <v>779294.1176470588</v>
      </c>
    </row>
    <row r="41" spans="7:11">
      <c r="G41" s="13" t="s">
        <v>27</v>
      </c>
      <c r="H41" s="9">
        <f>H39/H38</f>
        <v>36</v>
      </c>
      <c r="I41" s="9" t="str">
        <f>IF(H41&lt;&gt;F22,"Problem","")</f>
        <v/>
      </c>
    </row>
    <row r="43" spans="7:11">
      <c r="I43" s="2" t="s">
        <v>29</v>
      </c>
    </row>
    <row r="44" spans="7:11">
      <c r="I44" s="9" t="s">
        <v>35</v>
      </c>
      <c r="J44" s="14">
        <v>90000</v>
      </c>
    </row>
    <row r="45" spans="7:11">
      <c r="I45" s="9" t="s">
        <v>4</v>
      </c>
      <c r="J45" s="14">
        <v>25000</v>
      </c>
    </row>
    <row r="46" spans="7:11">
      <c r="I46" s="9" t="s">
        <v>36</v>
      </c>
      <c r="J46" s="14">
        <v>79000</v>
      </c>
    </row>
    <row r="47" spans="7:11">
      <c r="I47" s="9" t="s">
        <v>32</v>
      </c>
      <c r="J47" s="14">
        <f>J46-J45</f>
        <v>54000</v>
      </c>
    </row>
    <row r="48" spans="7:11">
      <c r="K48" s="2" t="s">
        <v>37</v>
      </c>
    </row>
    <row r="49" spans="11:19">
      <c r="K49" s="9" t="s">
        <v>33</v>
      </c>
      <c r="L49" s="14">
        <f>J44-J47</f>
        <v>36000</v>
      </c>
    </row>
    <row r="50" spans="11:19">
      <c r="K50" s="9" t="s">
        <v>25</v>
      </c>
      <c r="L50" s="9">
        <f>L49/J44</f>
        <v>0.4</v>
      </c>
    </row>
    <row r="52" spans="11:19">
      <c r="K52" s="9" t="s">
        <v>34</v>
      </c>
      <c r="L52" s="14">
        <f>J45/L50</f>
        <v>62500</v>
      </c>
    </row>
    <row r="54" spans="11:19">
      <c r="K54" s="2" t="s">
        <v>40</v>
      </c>
    </row>
    <row r="56" spans="11:19">
      <c r="K56" s="9" t="s">
        <v>38</v>
      </c>
      <c r="L56" s="14">
        <v>7500</v>
      </c>
    </row>
    <row r="57" spans="11:19">
      <c r="L57" s="14"/>
    </row>
    <row r="58" spans="11:19">
      <c r="K58" s="9" t="s">
        <v>39</v>
      </c>
      <c r="L58" s="14">
        <f>(J45+L56)/L50</f>
        <v>81250</v>
      </c>
    </row>
    <row r="60" spans="11:19">
      <c r="M60" s="2" t="s">
        <v>41</v>
      </c>
    </row>
    <row r="61" spans="11:19">
      <c r="M61" s="9" t="s">
        <v>42</v>
      </c>
      <c r="N61" s="8" t="s">
        <v>43</v>
      </c>
      <c r="O61" s="15">
        <v>6</v>
      </c>
      <c r="P61" s="15">
        <v>7</v>
      </c>
      <c r="Q61" s="15">
        <v>8</v>
      </c>
      <c r="R61" s="15">
        <v>9</v>
      </c>
      <c r="S61" s="15">
        <v>10</v>
      </c>
    </row>
    <row r="62" spans="11:19">
      <c r="M62" s="9" t="s">
        <v>44</v>
      </c>
      <c r="N62" s="18">
        <v>580</v>
      </c>
      <c r="O62" s="14"/>
      <c r="P62" s="14"/>
      <c r="Q62" s="14"/>
      <c r="R62" s="14"/>
      <c r="S62" s="14"/>
    </row>
    <row r="63" spans="11:19">
      <c r="M63" s="9" t="s">
        <v>45</v>
      </c>
      <c r="N63" s="18">
        <v>2750000</v>
      </c>
      <c r="O63" s="14"/>
      <c r="P63" s="14"/>
      <c r="Q63" s="14"/>
      <c r="R63" s="14"/>
      <c r="S63" s="14"/>
    </row>
    <row r="64" spans="11:19" ht="16">
      <c r="M64" s="9" t="s">
        <v>46</v>
      </c>
      <c r="N64" s="21" t="s">
        <v>52</v>
      </c>
      <c r="O64" s="19"/>
      <c r="P64" s="19"/>
      <c r="Q64" s="19"/>
      <c r="R64" s="19"/>
      <c r="S64" s="19"/>
    </row>
    <row r="65" spans="13:19">
      <c r="M65" s="9" t="s">
        <v>36</v>
      </c>
      <c r="N65" s="22"/>
      <c r="O65" s="23"/>
      <c r="P65" s="23"/>
      <c r="Q65" s="23"/>
      <c r="R65" s="23"/>
      <c r="S65" s="23"/>
    </row>
    <row r="66" spans="13:19" ht="15" thickBot="1">
      <c r="M66" s="9" t="s">
        <v>35</v>
      </c>
      <c r="N66" s="24">
        <v>1300</v>
      </c>
      <c r="O66" s="25"/>
      <c r="P66" s="25"/>
      <c r="Q66" s="25"/>
      <c r="R66" s="25"/>
      <c r="S66" s="25"/>
    </row>
    <row r="67" spans="13:19" ht="15" thickTop="1">
      <c r="N67" s="18"/>
      <c r="O67" s="14"/>
      <c r="P67" s="14"/>
      <c r="Q67" s="14"/>
      <c r="R67" s="14"/>
      <c r="S67" s="14"/>
    </row>
    <row r="68" spans="13:19">
      <c r="M68" s="9" t="s">
        <v>16</v>
      </c>
      <c r="N68" s="18"/>
      <c r="O68" s="14"/>
      <c r="P68" s="14"/>
      <c r="Q68" s="14"/>
      <c r="R68" s="14"/>
      <c r="S68" s="14"/>
    </row>
    <row r="69" spans="13:19">
      <c r="M69" s="9" t="s">
        <v>47</v>
      </c>
      <c r="N69" s="18"/>
      <c r="O69" s="14"/>
      <c r="P69" s="14"/>
      <c r="Q69" s="14"/>
      <c r="R69" s="14"/>
      <c r="S69" s="14"/>
    </row>
    <row r="70" spans="13:19">
      <c r="N70" s="22" t="s">
        <v>48</v>
      </c>
      <c r="O70" s="14"/>
      <c r="P70" s="14"/>
      <c r="Q70" s="14"/>
      <c r="R70" s="14"/>
      <c r="S70" s="14"/>
    </row>
    <row r="71" spans="13:19">
      <c r="M71" s="9" t="s">
        <v>33</v>
      </c>
      <c r="N71" s="18"/>
      <c r="O71" s="14"/>
      <c r="P71" s="14"/>
      <c r="Q71" s="14"/>
      <c r="R71" s="14"/>
      <c r="S71" s="14"/>
    </row>
    <row r="72" spans="13:19">
      <c r="M72" s="9" t="s">
        <v>49</v>
      </c>
      <c r="N72" s="6"/>
      <c r="O72" s="7"/>
      <c r="P72" s="7"/>
      <c r="Q72" s="7"/>
      <c r="R72" s="7"/>
      <c r="S72" s="7"/>
    </row>
    <row r="73" spans="13:19">
      <c r="N73" s="18"/>
      <c r="O73" s="15"/>
      <c r="P73" s="15"/>
      <c r="Q73" s="15"/>
      <c r="R73" s="15"/>
      <c r="S73" s="15"/>
    </row>
    <row r="74" spans="13:19">
      <c r="M74" s="9" t="s">
        <v>34</v>
      </c>
      <c r="N74" s="18"/>
      <c r="O74" s="17"/>
      <c r="P74" s="17"/>
      <c r="Q74" s="17"/>
      <c r="R74" s="17"/>
      <c r="S74" s="17"/>
    </row>
    <row r="75" spans="13:19">
      <c r="M75" s="9" t="s">
        <v>50</v>
      </c>
      <c r="N75" s="18"/>
      <c r="O75" s="20"/>
      <c r="P75" s="20"/>
      <c r="Q75" s="20"/>
      <c r="R75" s="20"/>
      <c r="S75" s="20"/>
    </row>
    <row r="76" spans="13:19">
      <c r="N76" s="18"/>
      <c r="O76" s="20"/>
      <c r="P76" s="20"/>
      <c r="Q76" s="20"/>
      <c r="R76" s="20"/>
      <c r="S76" s="20"/>
    </row>
    <row r="77" spans="13:19">
      <c r="M77" s="2" t="s">
        <v>51</v>
      </c>
    </row>
    <row r="78" spans="13:19">
      <c r="M78" s="9" t="s">
        <v>42</v>
      </c>
      <c r="N78" s="8" t="s">
        <v>43</v>
      </c>
      <c r="O78" s="15">
        <v>6</v>
      </c>
      <c r="P78" s="15">
        <f>O78+1</f>
        <v>7</v>
      </c>
      <c r="Q78" s="15">
        <f t="shared" ref="Q78:S78" si="0">P78+1</f>
        <v>8</v>
      </c>
      <c r="R78" s="15">
        <f t="shared" si="0"/>
        <v>9</v>
      </c>
      <c r="S78" s="15">
        <f t="shared" si="0"/>
        <v>10</v>
      </c>
    </row>
    <row r="79" spans="13:19">
      <c r="M79" s="9" t="s">
        <v>44</v>
      </c>
      <c r="N79" s="18">
        <v>580</v>
      </c>
      <c r="O79" s="14">
        <f>$N$62*O78*1000</f>
        <v>3480000</v>
      </c>
      <c r="P79" s="14">
        <f t="shared" ref="P79" si="1">$N$62*P78*1000</f>
        <v>4060000</v>
      </c>
      <c r="Q79" s="14">
        <f t="shared" ref="Q79" si="2">$N$62*Q78*1000</f>
        <v>4640000</v>
      </c>
      <c r="R79" s="14">
        <f t="shared" ref="R79" si="3">$N$62*R78*1000</f>
        <v>5220000</v>
      </c>
      <c r="S79" s="14">
        <f t="shared" ref="S79" si="4">$N$62*S78*1000</f>
        <v>5800000</v>
      </c>
    </row>
    <row r="80" spans="13:19">
      <c r="M80" s="9" t="s">
        <v>45</v>
      </c>
      <c r="N80" s="18">
        <v>2750000</v>
      </c>
      <c r="O80" s="14">
        <f>$N$63</f>
        <v>2750000</v>
      </c>
      <c r="P80" s="14">
        <f t="shared" ref="P80:S80" si="5">$N$63</f>
        <v>2750000</v>
      </c>
      <c r="Q80" s="14">
        <f t="shared" si="5"/>
        <v>2750000</v>
      </c>
      <c r="R80" s="14">
        <f t="shared" si="5"/>
        <v>2750000</v>
      </c>
      <c r="S80" s="14">
        <f t="shared" si="5"/>
        <v>2750000</v>
      </c>
    </row>
    <row r="81" spans="13:20" ht="16">
      <c r="M81" s="9" t="s">
        <v>46</v>
      </c>
      <c r="N81" s="21" t="s">
        <v>52</v>
      </c>
      <c r="O81" s="19">
        <f>0.1*(O78*1000)^0.75+300*O78*1000+27000</f>
        <v>1827068.1731619881</v>
      </c>
      <c r="P81" s="19">
        <f t="shared" ref="P81:S81" si="6">0.1*(P78*1000)^0.75+300*P78*1000+27000</f>
        <v>2127076.5285579748</v>
      </c>
      <c r="Q81" s="19">
        <f t="shared" si="6"/>
        <v>2427084.5897010751</v>
      </c>
      <c r="R81" s="19">
        <f t="shared" si="6"/>
        <v>2727092.4021086474</v>
      </c>
      <c r="S81" s="19">
        <f t="shared" si="6"/>
        <v>3027100</v>
      </c>
    </row>
    <row r="82" spans="13:20">
      <c r="M82" s="9" t="s">
        <v>36</v>
      </c>
      <c r="N82" s="22"/>
      <c r="O82" s="23">
        <f>SUM(O79:O81)</f>
        <v>8057068.1731619881</v>
      </c>
      <c r="P82" s="23">
        <f t="shared" ref="P82" si="7">SUM(P79:P81)</f>
        <v>8937076.5285579748</v>
      </c>
      <c r="Q82" s="23">
        <f t="shared" ref="Q82" si="8">SUM(Q79:Q81)</f>
        <v>9817084.5897010751</v>
      </c>
      <c r="R82" s="23">
        <f t="shared" ref="R82" si="9">SUM(R79:R81)</f>
        <v>10697092.402108647</v>
      </c>
      <c r="S82" s="23">
        <f t="shared" ref="S82" si="10">SUM(S79:S81)</f>
        <v>11577100</v>
      </c>
    </row>
    <row r="83" spans="13:20" ht="15" thickBot="1">
      <c r="M83" s="9" t="s">
        <v>35</v>
      </c>
      <c r="N83" s="24">
        <v>1300</v>
      </c>
      <c r="O83" s="25">
        <f>$N$66*O78*1000</f>
        <v>7800000</v>
      </c>
      <c r="P83" s="25">
        <f t="shared" ref="P83:S83" si="11">$N$66*P78*1000</f>
        <v>9100000</v>
      </c>
      <c r="Q83" s="25">
        <f t="shared" si="11"/>
        <v>10400000</v>
      </c>
      <c r="R83" s="25">
        <f t="shared" si="11"/>
        <v>11700000</v>
      </c>
      <c r="S83" s="25">
        <f t="shared" si="11"/>
        <v>13000000</v>
      </c>
    </row>
    <row r="84" spans="13:20" ht="15" thickTop="1">
      <c r="N84" s="18"/>
      <c r="O84" s="14"/>
      <c r="P84" s="14"/>
      <c r="Q84" s="14"/>
      <c r="R84" s="14"/>
      <c r="S84" s="14"/>
    </row>
    <row r="85" spans="13:20">
      <c r="M85" s="9" t="s">
        <v>16</v>
      </c>
      <c r="N85" s="18"/>
      <c r="O85" s="14">
        <f>O80+27000</f>
        <v>2777000</v>
      </c>
      <c r="P85" s="14">
        <f t="shared" ref="P85:S85" si="12">P80+27000</f>
        <v>2777000</v>
      </c>
      <c r="Q85" s="14">
        <f t="shared" si="12"/>
        <v>2777000</v>
      </c>
      <c r="R85" s="14">
        <f t="shared" si="12"/>
        <v>2777000</v>
      </c>
      <c r="S85" s="14">
        <f t="shared" si="12"/>
        <v>2777000</v>
      </c>
    </row>
    <row r="86" spans="13:20">
      <c r="M86" s="9" t="s">
        <v>47</v>
      </c>
      <c r="N86" s="18"/>
      <c r="O86" s="14">
        <f>O82-O85</f>
        <v>5280068.1731619881</v>
      </c>
      <c r="P86" s="14">
        <f t="shared" ref="P86" si="13">P82-P85</f>
        <v>6160076.5285579748</v>
      </c>
      <c r="Q86" s="14">
        <f t="shared" ref="Q86" si="14">Q82-Q85</f>
        <v>7040084.5897010751</v>
      </c>
      <c r="R86" s="14">
        <f t="shared" ref="R86" si="15">R82-R85</f>
        <v>7920092.4021086469</v>
      </c>
      <c r="S86" s="14">
        <f t="shared" ref="S86" si="16">S82-S85</f>
        <v>8800100</v>
      </c>
    </row>
    <row r="87" spans="13:20">
      <c r="N87" s="22" t="s">
        <v>48</v>
      </c>
      <c r="O87" s="14"/>
      <c r="P87" s="14"/>
      <c r="Q87" s="14"/>
      <c r="R87" s="14"/>
      <c r="S87" s="14"/>
    </row>
    <row r="88" spans="13:20">
      <c r="M88" s="9" t="s">
        <v>33</v>
      </c>
      <c r="N88" s="18">
        <f>AVERAGE(O88:S88)</f>
        <v>3359915.6612940631</v>
      </c>
      <c r="O88" s="14">
        <f>O83-O86</f>
        <v>2519931.8268380119</v>
      </c>
      <c r="P88" s="14">
        <f t="shared" ref="P88:S88" si="17">P83-P86</f>
        <v>2939923.4714420252</v>
      </c>
      <c r="Q88" s="14">
        <f t="shared" si="17"/>
        <v>3359915.4102989249</v>
      </c>
      <c r="R88" s="14">
        <f t="shared" si="17"/>
        <v>3779907.5978913531</v>
      </c>
      <c r="S88" s="14">
        <f t="shared" si="17"/>
        <v>4199900</v>
      </c>
    </row>
    <row r="89" spans="13:20">
      <c r="M89" s="9" t="s">
        <v>49</v>
      </c>
      <c r="N89" s="6">
        <f t="shared" ref="N89" si="18">AVERAGE(O89:S89)</f>
        <v>0.32306874839101551</v>
      </c>
      <c r="O89" s="7">
        <f>O88/O83</f>
        <v>0.32306818292795025</v>
      </c>
      <c r="P89" s="7">
        <f t="shared" ref="P89" si="19">P88/P83</f>
        <v>0.32306851334527747</v>
      </c>
      <c r="Q89" s="7">
        <f t="shared" ref="Q89" si="20">Q88/Q83</f>
        <v>0.32306878945181972</v>
      </c>
      <c r="R89" s="7">
        <f t="shared" ref="R89" si="21">R88/R83</f>
        <v>0.32306902546079941</v>
      </c>
      <c r="S89" s="7">
        <f t="shared" ref="S89" si="22">S88/S83</f>
        <v>0.32306923076923078</v>
      </c>
    </row>
    <row r="90" spans="13:20">
      <c r="N90" s="18"/>
      <c r="O90" s="15"/>
      <c r="P90" s="15"/>
      <c r="Q90" s="15"/>
      <c r="R90" s="15"/>
      <c r="S90" s="15"/>
    </row>
    <row r="91" spans="13:20">
      <c r="M91" s="9" t="s">
        <v>34</v>
      </c>
      <c r="N91" s="18">
        <f t="shared" ref="N91:N92" si="23">AVERAGE(O91:S91)</f>
        <v>8595693.6838799454</v>
      </c>
      <c r="O91" s="17">
        <f>O85/O89</f>
        <v>8595708.7288268153</v>
      </c>
      <c r="P91" s="17">
        <f t="shared" ref="P91:S91" si="24">P85/P89</f>
        <v>8595699.9375921804</v>
      </c>
      <c r="Q91" s="17">
        <f t="shared" si="24"/>
        <v>8595692.5913889389</v>
      </c>
      <c r="R91" s="17">
        <f t="shared" si="24"/>
        <v>8595686.3120477516</v>
      </c>
      <c r="S91" s="17">
        <f t="shared" si="24"/>
        <v>8595680.8495440371</v>
      </c>
    </row>
    <row r="92" spans="13:20">
      <c r="M92" s="9" t="s">
        <v>50</v>
      </c>
      <c r="N92" s="18">
        <f t="shared" si="23"/>
        <v>6612.0720645230349</v>
      </c>
      <c r="O92" s="20">
        <f>O85/(O88/(O78*1000))</f>
        <v>6612.0836375590879</v>
      </c>
      <c r="P92" s="20">
        <f t="shared" ref="P92:S92" si="25">P85/(P88/(P78*1000))</f>
        <v>6612.0768750709076</v>
      </c>
      <c r="Q92" s="20">
        <f t="shared" si="25"/>
        <v>6612.0712241453384</v>
      </c>
      <c r="R92" s="20">
        <f t="shared" si="25"/>
        <v>6612.0663938828857</v>
      </c>
      <c r="S92" s="20">
        <f t="shared" si="25"/>
        <v>6612.0621919569512</v>
      </c>
    </row>
    <row r="94" spans="13:20">
      <c r="T94" s="2" t="s">
        <v>53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8"/>
  <sheetViews>
    <sheetView workbookViewId="0"/>
  </sheetViews>
  <sheetFormatPr baseColWidth="10" defaultColWidth="8.83203125" defaultRowHeight="14" x14ac:dyDescent="0"/>
  <cols>
    <col min="1" max="1" width="26.5" bestFit="1" customWidth="1"/>
    <col min="2" max="2" width="8.5" bestFit="1" customWidth="1"/>
    <col min="3" max="3" width="12.33203125" bestFit="1" customWidth="1"/>
    <col min="4" max="4" width="26.5" bestFit="1" customWidth="1"/>
    <col min="5" max="5" width="8.6640625" bestFit="1" customWidth="1"/>
    <col min="6" max="7" width="9.33203125" customWidth="1"/>
    <col min="8" max="8" width="19.5" style="36" bestFit="1" customWidth="1"/>
    <col min="9" max="9" width="10.5" style="26" bestFit="1" customWidth="1"/>
    <col min="16" max="16" width="10.6640625" bestFit="1" customWidth="1"/>
  </cols>
  <sheetData>
    <row r="1" spans="1:7">
      <c r="A1" s="2" t="s">
        <v>54</v>
      </c>
    </row>
    <row r="4" spans="1:7">
      <c r="A4" s="2" t="s">
        <v>53</v>
      </c>
    </row>
    <row r="5" spans="1:7">
      <c r="B5" s="2" t="s">
        <v>55</v>
      </c>
      <c r="C5" s="2" t="s">
        <v>56</v>
      </c>
    </row>
    <row r="6" spans="1:7">
      <c r="A6" t="s">
        <v>30</v>
      </c>
      <c r="B6" s="1">
        <v>80000</v>
      </c>
      <c r="C6" s="1">
        <v>90000</v>
      </c>
    </row>
    <row r="7" spans="1:7">
      <c r="A7" t="s">
        <v>57</v>
      </c>
      <c r="B7" s="27">
        <v>50000</v>
      </c>
      <c r="C7" s="27">
        <v>55000</v>
      </c>
    </row>
    <row r="8" spans="1:7">
      <c r="A8" t="s">
        <v>58</v>
      </c>
      <c r="B8" s="1">
        <v>30000</v>
      </c>
      <c r="C8" s="1">
        <v>35000</v>
      </c>
    </row>
    <row r="9" spans="1:7">
      <c r="A9" t="s">
        <v>59</v>
      </c>
      <c r="B9" s="1">
        <v>8000</v>
      </c>
      <c r="C9" s="1">
        <v>9000</v>
      </c>
    </row>
    <row r="10" spans="1:7">
      <c r="A10" t="s">
        <v>60</v>
      </c>
      <c r="B10" s="27">
        <v>15000</v>
      </c>
      <c r="C10" s="27">
        <v>15000</v>
      </c>
    </row>
    <row r="11" spans="1:7" ht="15" thickBot="1">
      <c r="A11" t="s">
        <v>61</v>
      </c>
      <c r="B11" s="32">
        <v>7000</v>
      </c>
      <c r="C11" s="33" t="s">
        <v>62</v>
      </c>
    </row>
    <row r="12" spans="1:7" ht="15" thickTop="1">
      <c r="A12" t="s">
        <v>70</v>
      </c>
      <c r="B12" s="34">
        <v>25000</v>
      </c>
      <c r="C12" s="34"/>
    </row>
    <row r="13" spans="1:7">
      <c r="D13" s="2" t="s">
        <v>63</v>
      </c>
    </row>
    <row r="14" spans="1:7">
      <c r="D14" s="29" t="s">
        <v>64</v>
      </c>
      <c r="E14" s="4"/>
      <c r="F14" s="4"/>
      <c r="G14" s="4"/>
    </row>
    <row r="15" spans="1:7">
      <c r="D15" s="4"/>
      <c r="E15" s="4"/>
      <c r="F15" s="4"/>
      <c r="G15" s="4"/>
    </row>
    <row r="16" spans="1:7" ht="15">
      <c r="D16" s="30" t="s">
        <v>30</v>
      </c>
      <c r="E16" s="4">
        <f>0</f>
        <v>0</v>
      </c>
      <c r="F16" s="3">
        <f>B6</f>
        <v>80000</v>
      </c>
      <c r="G16" s="3">
        <f>C6</f>
        <v>90000</v>
      </c>
    </row>
    <row r="17" spans="4:7">
      <c r="D17" s="4" t="s">
        <v>16</v>
      </c>
      <c r="E17" s="3">
        <f>$B$12</f>
        <v>25000</v>
      </c>
      <c r="F17" s="3">
        <f t="shared" ref="F17:G17" si="0">$B$12</f>
        <v>25000</v>
      </c>
      <c r="G17" s="3">
        <f t="shared" si="0"/>
        <v>25000</v>
      </c>
    </row>
    <row r="18" spans="4:7">
      <c r="D18" s="4" t="s">
        <v>31</v>
      </c>
      <c r="E18" s="3">
        <f>E17</f>
        <v>25000</v>
      </c>
      <c r="F18" s="3">
        <f>B7+B9+B10</f>
        <v>73000</v>
      </c>
      <c r="G18" s="3">
        <f>C7+C9+C10</f>
        <v>79000</v>
      </c>
    </row>
    <row r="19" spans="4:7">
      <c r="D19" s="4" t="s">
        <v>32</v>
      </c>
      <c r="E19" s="3">
        <f>E18-E17</f>
        <v>0</v>
      </c>
      <c r="F19" s="3">
        <f t="shared" ref="F19:G19" si="1">F18-F17</f>
        <v>48000</v>
      </c>
      <c r="G19" s="3">
        <f t="shared" si="1"/>
        <v>54000</v>
      </c>
    </row>
    <row r="20" spans="4:7">
      <c r="D20" s="4"/>
      <c r="E20" s="4"/>
      <c r="F20" s="3"/>
      <c r="G20" s="3"/>
    </row>
    <row r="21" spans="4:7">
      <c r="D21" s="4" t="s">
        <v>33</v>
      </c>
      <c r="E21" s="3">
        <f>E16-E19</f>
        <v>0</v>
      </c>
      <c r="F21" s="3">
        <f t="shared" ref="F21:G21" si="2">F16-F19</f>
        <v>32000</v>
      </c>
      <c r="G21" s="3">
        <f t="shared" si="2"/>
        <v>36000</v>
      </c>
    </row>
    <row r="22" spans="4:7">
      <c r="D22" s="4" t="s">
        <v>25</v>
      </c>
      <c r="E22" s="4" t="str">
        <f>IFERROR(E21/E16,"")</f>
        <v/>
      </c>
      <c r="F22" s="4">
        <f t="shared" ref="F22:G22" si="3">F21/F16</f>
        <v>0.4</v>
      </c>
      <c r="G22" s="4">
        <f t="shared" si="3"/>
        <v>0.4</v>
      </c>
    </row>
    <row r="23" spans="4:7">
      <c r="D23" s="4"/>
      <c r="E23" s="4"/>
      <c r="F23" s="4"/>
      <c r="G23" s="4"/>
    </row>
    <row r="24" spans="4:7" ht="15">
      <c r="D24" s="31" t="s">
        <v>34</v>
      </c>
      <c r="E24" s="31" t="str">
        <f>IFERROR(E16/E22,"")</f>
        <v/>
      </c>
      <c r="F24" s="31">
        <f>F17/F22</f>
        <v>62500</v>
      </c>
      <c r="G24" s="31">
        <f>G17/G22</f>
        <v>62500</v>
      </c>
    </row>
    <row r="25" spans="4:7">
      <c r="D25" s="4"/>
      <c r="E25" s="4"/>
      <c r="F25" s="4"/>
      <c r="G25" s="4"/>
    </row>
    <row r="26" spans="4:7" ht="15">
      <c r="D26" s="31" t="s">
        <v>71</v>
      </c>
      <c r="E26" s="31" t="str">
        <f>IFERROR(E16-E24,"")</f>
        <v/>
      </c>
      <c r="F26" s="31">
        <f t="shared" ref="F26:G26" si="4">F16-F24</f>
        <v>17500</v>
      </c>
      <c r="G26" s="31">
        <f t="shared" si="4"/>
        <v>27500</v>
      </c>
    </row>
    <row r="27" spans="4:7">
      <c r="D27" s="4"/>
      <c r="E27" s="4"/>
      <c r="F27" s="4"/>
      <c r="G27" s="4"/>
    </row>
    <row r="28" spans="4:7" ht="15">
      <c r="D28" s="31" t="s">
        <v>65</v>
      </c>
      <c r="E28" s="4"/>
      <c r="F28" s="4"/>
      <c r="G28" s="4"/>
    </row>
    <row r="29" spans="4:7">
      <c r="D29" s="4" t="s">
        <v>66</v>
      </c>
      <c r="E29" s="4"/>
      <c r="F29" s="4"/>
      <c r="G29" s="3"/>
    </row>
    <row r="30" spans="4:7">
      <c r="D30" s="4" t="s">
        <v>67</v>
      </c>
      <c r="E30" s="4"/>
      <c r="F30" s="4"/>
      <c r="G30" s="3"/>
    </row>
    <row r="31" spans="4:7">
      <c r="D31" s="4" t="s">
        <v>68</v>
      </c>
      <c r="E31" s="4"/>
      <c r="F31" s="4"/>
      <c r="G31" s="3"/>
    </row>
    <row r="32" spans="4:7" ht="15">
      <c r="D32" s="31" t="s">
        <v>69</v>
      </c>
      <c r="E32" s="31"/>
      <c r="F32" s="31"/>
      <c r="G32" s="5"/>
    </row>
    <row r="34" spans="8:10">
      <c r="H34" s="37" t="s">
        <v>72</v>
      </c>
      <c r="I34" s="35" t="s">
        <v>36</v>
      </c>
      <c r="J34" t="s">
        <v>35</v>
      </c>
    </row>
    <row r="35" spans="8:10">
      <c r="H35" s="38">
        <v>0</v>
      </c>
      <c r="I35" s="28">
        <f>25000+2.5*H35</f>
        <v>25000</v>
      </c>
      <c r="J35" s="28">
        <f>H35*$I$47</f>
        <v>0</v>
      </c>
    </row>
    <row r="36" spans="8:10">
      <c r="H36" s="38">
        <f>H35+1000</f>
        <v>1000</v>
      </c>
      <c r="I36" s="28">
        <f t="shared" ref="I36:I45" si="5">25000+2.5*H36</f>
        <v>27500</v>
      </c>
      <c r="J36" s="28">
        <f t="shared" ref="J36:J45" si="6">H36*$I$47</f>
        <v>7500</v>
      </c>
    </row>
    <row r="37" spans="8:10">
      <c r="H37" s="38">
        <f t="shared" ref="H37:H45" si="7">H36+1000</f>
        <v>2000</v>
      </c>
      <c r="I37" s="28">
        <f t="shared" si="5"/>
        <v>30000</v>
      </c>
      <c r="J37" s="28">
        <f t="shared" si="6"/>
        <v>15000</v>
      </c>
    </row>
    <row r="38" spans="8:10">
      <c r="H38" s="38">
        <f t="shared" si="7"/>
        <v>3000</v>
      </c>
      <c r="I38" s="28">
        <f t="shared" si="5"/>
        <v>32500</v>
      </c>
      <c r="J38" s="28">
        <f t="shared" si="6"/>
        <v>22500</v>
      </c>
    </row>
    <row r="39" spans="8:10">
      <c r="H39" s="38">
        <f t="shared" si="7"/>
        <v>4000</v>
      </c>
      <c r="I39" s="28">
        <f t="shared" si="5"/>
        <v>35000</v>
      </c>
      <c r="J39" s="28">
        <f t="shared" si="6"/>
        <v>30000</v>
      </c>
    </row>
    <row r="40" spans="8:10">
      <c r="H40" s="38">
        <f t="shared" si="7"/>
        <v>5000</v>
      </c>
      <c r="I40" s="28">
        <f t="shared" si="5"/>
        <v>37500</v>
      </c>
      <c r="J40" s="28">
        <f t="shared" si="6"/>
        <v>37500</v>
      </c>
    </row>
    <row r="41" spans="8:10">
      <c r="H41" s="38">
        <f t="shared" si="7"/>
        <v>6000</v>
      </c>
      <c r="I41" s="28">
        <f t="shared" si="5"/>
        <v>40000</v>
      </c>
      <c r="J41" s="28">
        <f t="shared" si="6"/>
        <v>45000</v>
      </c>
    </row>
    <row r="42" spans="8:10">
      <c r="H42" s="38">
        <f t="shared" si="7"/>
        <v>7000</v>
      </c>
      <c r="I42" s="28">
        <f t="shared" si="5"/>
        <v>42500</v>
      </c>
      <c r="J42" s="28">
        <f t="shared" si="6"/>
        <v>52500</v>
      </c>
    </row>
    <row r="43" spans="8:10">
      <c r="H43" s="38">
        <f t="shared" si="7"/>
        <v>8000</v>
      </c>
      <c r="I43" s="28">
        <f t="shared" si="5"/>
        <v>45000</v>
      </c>
      <c r="J43" s="28">
        <f t="shared" si="6"/>
        <v>60000</v>
      </c>
    </row>
    <row r="44" spans="8:10">
      <c r="H44" s="38">
        <f t="shared" si="7"/>
        <v>9000</v>
      </c>
      <c r="I44" s="28">
        <f t="shared" si="5"/>
        <v>47500</v>
      </c>
      <c r="J44" s="28">
        <f t="shared" si="6"/>
        <v>67500</v>
      </c>
    </row>
    <row r="45" spans="8:10">
      <c r="H45" s="38">
        <f t="shared" si="7"/>
        <v>10000</v>
      </c>
      <c r="I45" s="28">
        <f t="shared" si="5"/>
        <v>50000</v>
      </c>
      <c r="J45" s="28">
        <f t="shared" si="6"/>
        <v>75000</v>
      </c>
    </row>
    <row r="47" spans="8:10">
      <c r="H47" s="36" t="s">
        <v>9</v>
      </c>
      <c r="I47" s="26">
        <v>7.5</v>
      </c>
    </row>
    <row r="49" spans="8:8">
      <c r="H49" s="36" t="s">
        <v>73</v>
      </c>
    </row>
    <row r="68" spans="16:23">
      <c r="P68" s="2" t="s">
        <v>74</v>
      </c>
    </row>
    <row r="70" spans="16:23">
      <c r="P70" s="2" t="s">
        <v>75</v>
      </c>
      <c r="Q70" s="35" t="s">
        <v>69</v>
      </c>
      <c r="S70" s="35" t="s">
        <v>77</v>
      </c>
      <c r="T70" s="2" t="s">
        <v>31</v>
      </c>
    </row>
    <row r="71" spans="16:23">
      <c r="P71" s="1">
        <v>0</v>
      </c>
      <c r="Q71" s="1">
        <f t="shared" ref="Q71:Q76" si="8">S71-T71</f>
        <v>-10000</v>
      </c>
      <c r="S71">
        <f t="shared" ref="S71:S76" si="9">P71*$W$71</f>
        <v>0</v>
      </c>
      <c r="T71" s="1">
        <f t="shared" ref="T71:T76" si="10">$W$73+P71*$W$72</f>
        <v>10000</v>
      </c>
      <c r="V71" t="s">
        <v>78</v>
      </c>
      <c r="W71">
        <v>3</v>
      </c>
    </row>
    <row r="72" spans="16:23">
      <c r="P72" s="1">
        <f>P71+2000</f>
        <v>2000</v>
      </c>
      <c r="Q72" s="1">
        <f t="shared" si="8"/>
        <v>-6000</v>
      </c>
      <c r="S72">
        <f t="shared" si="9"/>
        <v>6000</v>
      </c>
      <c r="T72" s="1">
        <f t="shared" si="10"/>
        <v>12000</v>
      </c>
      <c r="V72" t="s">
        <v>79</v>
      </c>
      <c r="W72">
        <v>1</v>
      </c>
    </row>
    <row r="73" spans="16:23">
      <c r="P73" s="1">
        <f t="shared" ref="P73:P76" si="11">P72+2000</f>
        <v>4000</v>
      </c>
      <c r="Q73" s="1">
        <f t="shared" si="8"/>
        <v>-2000</v>
      </c>
      <c r="S73">
        <f t="shared" si="9"/>
        <v>12000</v>
      </c>
      <c r="T73" s="1">
        <f t="shared" si="10"/>
        <v>14000</v>
      </c>
      <c r="V73" t="s">
        <v>16</v>
      </c>
      <c r="W73">
        <v>10000</v>
      </c>
    </row>
    <row r="74" spans="16:23">
      <c r="P74" s="1">
        <f t="shared" si="11"/>
        <v>6000</v>
      </c>
      <c r="Q74" s="1">
        <f t="shared" si="8"/>
        <v>2000</v>
      </c>
      <c r="S74">
        <f t="shared" si="9"/>
        <v>18000</v>
      </c>
      <c r="T74" s="1">
        <f t="shared" si="10"/>
        <v>16000</v>
      </c>
    </row>
    <row r="75" spans="16:23">
      <c r="P75" s="1">
        <f t="shared" si="11"/>
        <v>8000</v>
      </c>
      <c r="Q75" s="1">
        <f t="shared" si="8"/>
        <v>6000</v>
      </c>
      <c r="S75">
        <f t="shared" si="9"/>
        <v>24000</v>
      </c>
      <c r="T75" s="1">
        <f t="shared" si="10"/>
        <v>18000</v>
      </c>
      <c r="V75" t="s">
        <v>80</v>
      </c>
      <c r="W75">
        <f>W73/(W71-W72)</f>
        <v>5000</v>
      </c>
    </row>
    <row r="76" spans="16:23">
      <c r="P76" s="1">
        <f t="shared" si="11"/>
        <v>10000</v>
      </c>
      <c r="Q76" s="1">
        <f t="shared" si="8"/>
        <v>10000</v>
      </c>
      <c r="S76">
        <f t="shared" si="9"/>
        <v>30000</v>
      </c>
      <c r="T76" s="1">
        <f t="shared" si="10"/>
        <v>20000</v>
      </c>
    </row>
    <row r="78" spans="16:23">
      <c r="P78" t="s">
        <v>76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5"/>
  <sheetViews>
    <sheetView topLeftCell="A55" workbookViewId="0">
      <selection activeCell="J77" sqref="J77"/>
    </sheetView>
  </sheetViews>
  <sheetFormatPr baseColWidth="10" defaultColWidth="8.83203125" defaultRowHeight="14" x14ac:dyDescent="0"/>
  <cols>
    <col min="1" max="1" width="51" bestFit="1" customWidth="1"/>
    <col min="2" max="2" width="11.6640625" bestFit="1" customWidth="1"/>
    <col min="3" max="3" width="35.6640625" bestFit="1" customWidth="1"/>
    <col min="4" max="4" width="15.5" bestFit="1" customWidth="1"/>
  </cols>
  <sheetData>
    <row r="1" spans="1:4">
      <c r="A1" s="2" t="s">
        <v>81</v>
      </c>
    </row>
    <row r="3" spans="1:4">
      <c r="A3" s="40" t="s">
        <v>109</v>
      </c>
      <c r="B3" s="40"/>
    </row>
    <row r="5" spans="1:4">
      <c r="A5" t="s">
        <v>83</v>
      </c>
      <c r="B5" s="41">
        <v>1379104.48</v>
      </c>
    </row>
    <row r="6" spans="1:4">
      <c r="A6" t="s">
        <v>84</v>
      </c>
      <c r="B6" s="41">
        <v>125373.13</v>
      </c>
    </row>
    <row r="7" spans="1:4">
      <c r="A7" t="s">
        <v>85</v>
      </c>
      <c r="B7" s="41">
        <v>1625373.13</v>
      </c>
    </row>
    <row r="8" spans="1:4">
      <c r="A8" t="s">
        <v>86</v>
      </c>
      <c r="B8" s="41">
        <v>147761.19</v>
      </c>
    </row>
    <row r="10" spans="1:4">
      <c r="C10" s="42" t="str">
        <f>"Solution to "&amp;A3</f>
        <v>Solution to Worked example</v>
      </c>
      <c r="D10" s="42"/>
    </row>
    <row r="12" spans="1:4">
      <c r="C12" t="s">
        <v>89</v>
      </c>
      <c r="D12" s="41">
        <f>B7-B5</f>
        <v>246268.64999999991</v>
      </c>
    </row>
    <row r="13" spans="1:4">
      <c r="C13" t="s">
        <v>90</v>
      </c>
      <c r="D13" s="41">
        <f>B8-B6</f>
        <v>22388.059999999998</v>
      </c>
    </row>
    <row r="14" spans="1:4">
      <c r="C14" t="s">
        <v>87</v>
      </c>
      <c r="D14" s="43">
        <f>D12/B7</f>
        <v>0.15151514778640393</v>
      </c>
    </row>
    <row r="15" spans="1:4">
      <c r="C15" t="s">
        <v>88</v>
      </c>
      <c r="D15" s="43">
        <f>D13/B8</f>
        <v>0.15151515766758508</v>
      </c>
    </row>
    <row r="17" spans="1:4">
      <c r="A17" s="40" t="s">
        <v>101</v>
      </c>
      <c r="B17" s="40"/>
    </row>
    <row r="18" spans="1:4">
      <c r="A18" t="s">
        <v>96</v>
      </c>
      <c r="B18" s="1">
        <v>5000000</v>
      </c>
    </row>
    <row r="19" spans="1:4">
      <c r="A19" t="s">
        <v>97</v>
      </c>
      <c r="B19" s="45">
        <v>12</v>
      </c>
    </row>
    <row r="20" spans="1:4">
      <c r="A20" t="s">
        <v>99</v>
      </c>
      <c r="B20">
        <v>9.5</v>
      </c>
    </row>
    <row r="21" spans="1:4">
      <c r="A21" t="s">
        <v>98</v>
      </c>
      <c r="B21" s="1">
        <v>1000000</v>
      </c>
    </row>
    <row r="22" spans="1:4">
      <c r="C22" s="42" t="str">
        <f>"Solution to "&amp;A17</f>
        <v>Solution to Exercise 10 a: company X</v>
      </c>
      <c r="D22" s="42"/>
    </row>
    <row r="23" spans="1:4">
      <c r="C23" t="s">
        <v>91</v>
      </c>
      <c r="D23" s="1">
        <f>B18</f>
        <v>5000000</v>
      </c>
    </row>
    <row r="24" spans="1:4">
      <c r="C24" t="s">
        <v>12</v>
      </c>
      <c r="D24" s="45">
        <f>B19</f>
        <v>12</v>
      </c>
    </row>
    <row r="25" spans="1:4">
      <c r="C25" t="s">
        <v>93</v>
      </c>
      <c r="D25">
        <f>B20</f>
        <v>9.5</v>
      </c>
    </row>
    <row r="26" spans="1:4">
      <c r="C26" t="s">
        <v>92</v>
      </c>
      <c r="D26" s="1">
        <f>B21</f>
        <v>1000000</v>
      </c>
    </row>
    <row r="28" spans="1:4">
      <c r="C28" t="s">
        <v>94</v>
      </c>
      <c r="D28" s="45">
        <f>B19-B20</f>
        <v>2.5</v>
      </c>
    </row>
    <row r="29" spans="1:4">
      <c r="C29" t="s">
        <v>25</v>
      </c>
      <c r="D29" s="46">
        <f>D28/B19</f>
        <v>0.20833333333333334</v>
      </c>
    </row>
    <row r="31" spans="1:4">
      <c r="C31" t="s">
        <v>34</v>
      </c>
      <c r="D31" s="1">
        <f>B21/D29</f>
        <v>4800000</v>
      </c>
    </row>
    <row r="32" spans="1:4">
      <c r="C32" t="s">
        <v>5</v>
      </c>
      <c r="D32" s="1">
        <f>B21/D28</f>
        <v>400000</v>
      </c>
    </row>
    <row r="34" spans="1:4">
      <c r="C34" t="s">
        <v>95</v>
      </c>
      <c r="D34" s="44">
        <f>(D23-D31)/D23</f>
        <v>0.04</v>
      </c>
    </row>
    <row r="36" spans="1:4">
      <c r="A36" s="40" t="s">
        <v>102</v>
      </c>
      <c r="B36" s="40"/>
    </row>
    <row r="37" spans="1:4">
      <c r="A37" t="s">
        <v>96</v>
      </c>
      <c r="B37" s="1">
        <v>158153</v>
      </c>
    </row>
    <row r="38" spans="1:4">
      <c r="A38" t="s">
        <v>97</v>
      </c>
      <c r="B38" s="45">
        <v>15</v>
      </c>
    </row>
    <row r="39" spans="1:4">
      <c r="A39" t="s">
        <v>99</v>
      </c>
      <c r="B39" s="45">
        <v>9</v>
      </c>
    </row>
    <row r="40" spans="1:4">
      <c r="A40" t="s">
        <v>98</v>
      </c>
      <c r="B40" s="1">
        <v>25000</v>
      </c>
    </row>
    <row r="41" spans="1:4">
      <c r="C41" s="42" t="str">
        <f>"Solution to "&amp;A36</f>
        <v>Solution to Exercise 10 b: company Y</v>
      </c>
      <c r="D41" s="42"/>
    </row>
    <row r="42" spans="1:4">
      <c r="C42" t="s">
        <v>100</v>
      </c>
      <c r="D42" s="1">
        <f>B37</f>
        <v>158153</v>
      </c>
    </row>
    <row r="43" spans="1:4">
      <c r="C43" t="s">
        <v>12</v>
      </c>
      <c r="D43" s="45">
        <f>B38</f>
        <v>15</v>
      </c>
    </row>
    <row r="44" spans="1:4">
      <c r="C44" t="s">
        <v>93</v>
      </c>
      <c r="D44" s="47">
        <f>B39</f>
        <v>9</v>
      </c>
    </row>
    <row r="45" spans="1:4">
      <c r="C45" t="s">
        <v>92</v>
      </c>
      <c r="D45" s="41">
        <f>B40</f>
        <v>25000</v>
      </c>
    </row>
    <row r="47" spans="1:4">
      <c r="C47" t="s">
        <v>94</v>
      </c>
      <c r="D47" s="45">
        <f>B38-B39</f>
        <v>6</v>
      </c>
    </row>
    <row r="48" spans="1:4">
      <c r="C48" t="s">
        <v>25</v>
      </c>
      <c r="D48" s="46">
        <f>D47/B38</f>
        <v>0.4</v>
      </c>
    </row>
    <row r="50" spans="1:4">
      <c r="C50" t="s">
        <v>34</v>
      </c>
      <c r="D50" s="1">
        <f>B40/D48</f>
        <v>62500</v>
      </c>
    </row>
    <row r="51" spans="1:4">
      <c r="C51" t="s">
        <v>5</v>
      </c>
      <c r="D51" s="1">
        <f>B40/D47</f>
        <v>4166.666666666667</v>
      </c>
    </row>
    <row r="53" spans="1:4">
      <c r="C53" t="s">
        <v>95</v>
      </c>
      <c r="D53" s="44">
        <f>(D42-D50)/D42</f>
        <v>0.60481306077026675</v>
      </c>
    </row>
    <row r="55" spans="1:4">
      <c r="A55" s="40" t="s">
        <v>103</v>
      </c>
      <c r="B55" s="40"/>
    </row>
    <row r="56" spans="1:4">
      <c r="A56" t="s">
        <v>104</v>
      </c>
      <c r="B56">
        <v>-9.8799999999999999E-2</v>
      </c>
    </row>
    <row r="57" spans="1:4">
      <c r="A57" t="s">
        <v>49</v>
      </c>
      <c r="B57">
        <v>0.18181818</v>
      </c>
    </row>
    <row r="58" spans="1:4">
      <c r="A58" t="s">
        <v>105</v>
      </c>
      <c r="B58">
        <v>2</v>
      </c>
    </row>
    <row r="59" spans="1:4">
      <c r="A59" t="s">
        <v>106</v>
      </c>
      <c r="B59" s="41">
        <v>7500</v>
      </c>
    </row>
    <row r="60" spans="1:4">
      <c r="A60" t="s">
        <v>107</v>
      </c>
      <c r="B60" s="41">
        <v>162681</v>
      </c>
    </row>
    <row r="61" spans="1:4">
      <c r="A61" t="s">
        <v>108</v>
      </c>
      <c r="B61">
        <v>1.1831345</v>
      </c>
    </row>
    <row r="62" spans="1:4">
      <c r="C62" s="42" t="str">
        <f>"Solution to "&amp;A55</f>
        <v>Solution to Exercise 10 c: company Z</v>
      </c>
      <c r="D62" s="42"/>
    </row>
    <row r="63" spans="1:4">
      <c r="C63" t="s">
        <v>110</v>
      </c>
      <c r="D63" s="41">
        <f>B60/B61</f>
        <v>137500.00528257777</v>
      </c>
    </row>
    <row r="64" spans="1:4">
      <c r="C64" t="s">
        <v>111</v>
      </c>
      <c r="D64" s="41">
        <f>D63*B57</f>
        <v>25000.000710468674</v>
      </c>
    </row>
    <row r="65" spans="3:4">
      <c r="C65" t="s">
        <v>112</v>
      </c>
      <c r="D65" s="41">
        <f>(D64+B59)/B57</f>
        <v>178750.00569507777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/>
  </sheetViews>
  <sheetFormatPr baseColWidth="10" defaultColWidth="8.83203125" defaultRowHeight="14" x14ac:dyDescent="0"/>
  <sheetData>
    <row r="1" spans="1:6">
      <c r="A1" s="2" t="s">
        <v>121</v>
      </c>
    </row>
    <row r="5" spans="1:6">
      <c r="A5" t="s">
        <v>113</v>
      </c>
      <c r="B5" t="s">
        <v>114</v>
      </c>
      <c r="C5" t="s">
        <v>115</v>
      </c>
      <c r="D5" t="s">
        <v>116</v>
      </c>
      <c r="E5" t="s">
        <v>117</v>
      </c>
      <c r="F5" t="s">
        <v>118</v>
      </c>
    </row>
    <row r="6" spans="1:6">
      <c r="A6">
        <v>1</v>
      </c>
      <c r="B6" s="1">
        <v>50000</v>
      </c>
      <c r="C6" s="1">
        <v>35000</v>
      </c>
      <c r="D6" s="1">
        <v>15000</v>
      </c>
      <c r="E6" s="44">
        <v>0.3</v>
      </c>
      <c r="F6">
        <v>3</v>
      </c>
    </row>
    <row r="7" spans="1:6">
      <c r="A7">
        <v>2</v>
      </c>
      <c r="B7" s="1">
        <v>30000</v>
      </c>
      <c r="C7" s="1">
        <v>9000</v>
      </c>
      <c r="D7" s="1">
        <v>21000</v>
      </c>
      <c r="E7" s="44">
        <v>0.7</v>
      </c>
      <c r="F7">
        <v>1</v>
      </c>
    </row>
    <row r="8" spans="1:6">
      <c r="A8">
        <v>3</v>
      </c>
      <c r="B8" s="1">
        <v>75000</v>
      </c>
      <c r="C8" s="1">
        <v>30000</v>
      </c>
      <c r="D8" s="1">
        <v>45000</v>
      </c>
      <c r="E8" s="44">
        <v>0.6</v>
      </c>
      <c r="F8">
        <v>2</v>
      </c>
    </row>
    <row r="9" spans="1:6">
      <c r="A9">
        <v>4</v>
      </c>
      <c r="B9" s="1">
        <v>65000</v>
      </c>
      <c r="C9" s="1">
        <v>78000</v>
      </c>
      <c r="D9" s="1">
        <v>-13000</v>
      </c>
      <c r="E9" s="44">
        <v>-0.2</v>
      </c>
      <c r="F9">
        <v>4</v>
      </c>
    </row>
    <row r="10" spans="1:6">
      <c r="A10" t="s">
        <v>119</v>
      </c>
      <c r="B10" s="1">
        <v>220000</v>
      </c>
      <c r="C10" s="1">
        <v>152000</v>
      </c>
      <c r="D10" s="1">
        <v>68000</v>
      </c>
      <c r="E10" s="44">
        <v>0.30909999999999999</v>
      </c>
    </row>
    <row r="11" spans="1:6">
      <c r="A11" t="s">
        <v>120</v>
      </c>
      <c r="D11" s="1">
        <v>44000</v>
      </c>
    </row>
    <row r="12" spans="1:6">
      <c r="A12" t="s">
        <v>69</v>
      </c>
      <c r="D12" s="1">
        <v>24000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workbookViewId="0"/>
  </sheetViews>
  <sheetFormatPr baseColWidth="10" defaultColWidth="8.83203125" defaultRowHeight="15" x14ac:dyDescent="0"/>
  <cols>
    <col min="1" max="1" width="12.5" style="51" customWidth="1"/>
    <col min="2" max="2" width="12.6640625" style="55" bestFit="1" customWidth="1"/>
    <col min="3" max="3" width="18.5" style="55" bestFit="1" customWidth="1"/>
    <col min="4" max="4" width="16.1640625" style="55" bestFit="1" customWidth="1"/>
    <col min="5" max="5" width="14.5" style="55" bestFit="1" customWidth="1"/>
    <col min="6" max="6" width="6.33203125" style="55" bestFit="1" customWidth="1"/>
    <col min="7" max="7" width="12.5" style="51" customWidth="1"/>
    <col min="8" max="8" width="12.6640625" style="52" bestFit="1" customWidth="1"/>
    <col min="9" max="9" width="18.5" style="52" bestFit="1" customWidth="1"/>
    <col min="10" max="10" width="16.1640625" style="52" bestFit="1" customWidth="1"/>
    <col min="11" max="11" width="14.5" style="52" bestFit="1" customWidth="1"/>
    <col min="12" max="12" width="6.33203125" style="52" bestFit="1" customWidth="1"/>
    <col min="13" max="13" width="21" style="52" bestFit="1" customWidth="1"/>
    <col min="14" max="14" width="17.83203125" style="52" bestFit="1" customWidth="1"/>
    <col min="15" max="256" width="8.83203125" style="52"/>
    <col min="257" max="257" width="12.5" style="52" customWidth="1"/>
    <col min="258" max="258" width="12.6640625" style="52" bestFit="1" customWidth="1"/>
    <col min="259" max="259" width="18.5" style="52" bestFit="1" customWidth="1"/>
    <col min="260" max="260" width="16.1640625" style="52" bestFit="1" customWidth="1"/>
    <col min="261" max="261" width="14.5" style="52" bestFit="1" customWidth="1"/>
    <col min="262" max="262" width="6.33203125" style="52" bestFit="1" customWidth="1"/>
    <col min="263" max="263" width="12.5" style="52" customWidth="1"/>
    <col min="264" max="264" width="12.6640625" style="52" bestFit="1" customWidth="1"/>
    <col min="265" max="265" width="18.5" style="52" bestFit="1" customWidth="1"/>
    <col min="266" max="266" width="16.1640625" style="52" bestFit="1" customWidth="1"/>
    <col min="267" max="267" width="14.5" style="52" bestFit="1" customWidth="1"/>
    <col min="268" max="268" width="6.33203125" style="52" bestFit="1" customWidth="1"/>
    <col min="269" max="269" width="21" style="52" bestFit="1" customWidth="1"/>
    <col min="270" max="270" width="17.83203125" style="52" bestFit="1" customWidth="1"/>
    <col min="271" max="512" width="8.83203125" style="52"/>
    <col min="513" max="513" width="12.5" style="52" customWidth="1"/>
    <col min="514" max="514" width="12.6640625" style="52" bestFit="1" customWidth="1"/>
    <col min="515" max="515" width="18.5" style="52" bestFit="1" customWidth="1"/>
    <col min="516" max="516" width="16.1640625" style="52" bestFit="1" customWidth="1"/>
    <col min="517" max="517" width="14.5" style="52" bestFit="1" customWidth="1"/>
    <col min="518" max="518" width="6.33203125" style="52" bestFit="1" customWidth="1"/>
    <col min="519" max="519" width="12.5" style="52" customWidth="1"/>
    <col min="520" max="520" width="12.6640625" style="52" bestFit="1" customWidth="1"/>
    <col min="521" max="521" width="18.5" style="52" bestFit="1" customWidth="1"/>
    <col min="522" max="522" width="16.1640625" style="52" bestFit="1" customWidth="1"/>
    <col min="523" max="523" width="14.5" style="52" bestFit="1" customWidth="1"/>
    <col min="524" max="524" width="6.33203125" style="52" bestFit="1" customWidth="1"/>
    <col min="525" max="525" width="21" style="52" bestFit="1" customWidth="1"/>
    <col min="526" max="526" width="17.83203125" style="52" bestFit="1" customWidth="1"/>
    <col min="527" max="768" width="8.83203125" style="52"/>
    <col min="769" max="769" width="12.5" style="52" customWidth="1"/>
    <col min="770" max="770" width="12.6640625" style="52" bestFit="1" customWidth="1"/>
    <col min="771" max="771" width="18.5" style="52" bestFit="1" customWidth="1"/>
    <col min="772" max="772" width="16.1640625" style="52" bestFit="1" customWidth="1"/>
    <col min="773" max="773" width="14.5" style="52" bestFit="1" customWidth="1"/>
    <col min="774" max="774" width="6.33203125" style="52" bestFit="1" customWidth="1"/>
    <col min="775" max="775" width="12.5" style="52" customWidth="1"/>
    <col min="776" max="776" width="12.6640625" style="52" bestFit="1" customWidth="1"/>
    <col min="777" max="777" width="18.5" style="52" bestFit="1" customWidth="1"/>
    <col min="778" max="778" width="16.1640625" style="52" bestFit="1" customWidth="1"/>
    <col min="779" max="779" width="14.5" style="52" bestFit="1" customWidth="1"/>
    <col min="780" max="780" width="6.33203125" style="52" bestFit="1" customWidth="1"/>
    <col min="781" max="781" width="21" style="52" bestFit="1" customWidth="1"/>
    <col min="782" max="782" width="17.83203125" style="52" bestFit="1" customWidth="1"/>
    <col min="783" max="1024" width="8.83203125" style="52"/>
    <col min="1025" max="1025" width="12.5" style="52" customWidth="1"/>
    <col min="1026" max="1026" width="12.6640625" style="52" bestFit="1" customWidth="1"/>
    <col min="1027" max="1027" width="18.5" style="52" bestFit="1" customWidth="1"/>
    <col min="1028" max="1028" width="16.1640625" style="52" bestFit="1" customWidth="1"/>
    <col min="1029" max="1029" width="14.5" style="52" bestFit="1" customWidth="1"/>
    <col min="1030" max="1030" width="6.33203125" style="52" bestFit="1" customWidth="1"/>
    <col min="1031" max="1031" width="12.5" style="52" customWidth="1"/>
    <col min="1032" max="1032" width="12.6640625" style="52" bestFit="1" customWidth="1"/>
    <col min="1033" max="1033" width="18.5" style="52" bestFit="1" customWidth="1"/>
    <col min="1034" max="1034" width="16.1640625" style="52" bestFit="1" customWidth="1"/>
    <col min="1035" max="1035" width="14.5" style="52" bestFit="1" customWidth="1"/>
    <col min="1036" max="1036" width="6.33203125" style="52" bestFit="1" customWidth="1"/>
    <col min="1037" max="1037" width="21" style="52" bestFit="1" customWidth="1"/>
    <col min="1038" max="1038" width="17.83203125" style="52" bestFit="1" customWidth="1"/>
    <col min="1039" max="1280" width="8.83203125" style="52"/>
    <col min="1281" max="1281" width="12.5" style="52" customWidth="1"/>
    <col min="1282" max="1282" width="12.6640625" style="52" bestFit="1" customWidth="1"/>
    <col min="1283" max="1283" width="18.5" style="52" bestFit="1" customWidth="1"/>
    <col min="1284" max="1284" width="16.1640625" style="52" bestFit="1" customWidth="1"/>
    <col min="1285" max="1285" width="14.5" style="52" bestFit="1" customWidth="1"/>
    <col min="1286" max="1286" width="6.33203125" style="52" bestFit="1" customWidth="1"/>
    <col min="1287" max="1287" width="12.5" style="52" customWidth="1"/>
    <col min="1288" max="1288" width="12.6640625" style="52" bestFit="1" customWidth="1"/>
    <col min="1289" max="1289" width="18.5" style="52" bestFit="1" customWidth="1"/>
    <col min="1290" max="1290" width="16.1640625" style="52" bestFit="1" customWidth="1"/>
    <col min="1291" max="1291" width="14.5" style="52" bestFit="1" customWidth="1"/>
    <col min="1292" max="1292" width="6.33203125" style="52" bestFit="1" customWidth="1"/>
    <col min="1293" max="1293" width="21" style="52" bestFit="1" customWidth="1"/>
    <col min="1294" max="1294" width="17.83203125" style="52" bestFit="1" customWidth="1"/>
    <col min="1295" max="1536" width="8.83203125" style="52"/>
    <col min="1537" max="1537" width="12.5" style="52" customWidth="1"/>
    <col min="1538" max="1538" width="12.6640625" style="52" bestFit="1" customWidth="1"/>
    <col min="1539" max="1539" width="18.5" style="52" bestFit="1" customWidth="1"/>
    <col min="1540" max="1540" width="16.1640625" style="52" bestFit="1" customWidth="1"/>
    <col min="1541" max="1541" width="14.5" style="52" bestFit="1" customWidth="1"/>
    <col min="1542" max="1542" width="6.33203125" style="52" bestFit="1" customWidth="1"/>
    <col min="1543" max="1543" width="12.5" style="52" customWidth="1"/>
    <col min="1544" max="1544" width="12.6640625" style="52" bestFit="1" customWidth="1"/>
    <col min="1545" max="1545" width="18.5" style="52" bestFit="1" customWidth="1"/>
    <col min="1546" max="1546" width="16.1640625" style="52" bestFit="1" customWidth="1"/>
    <col min="1547" max="1547" width="14.5" style="52" bestFit="1" customWidth="1"/>
    <col min="1548" max="1548" width="6.33203125" style="52" bestFit="1" customWidth="1"/>
    <col min="1549" max="1549" width="21" style="52" bestFit="1" customWidth="1"/>
    <col min="1550" max="1550" width="17.83203125" style="52" bestFit="1" customWidth="1"/>
    <col min="1551" max="1792" width="8.83203125" style="52"/>
    <col min="1793" max="1793" width="12.5" style="52" customWidth="1"/>
    <col min="1794" max="1794" width="12.6640625" style="52" bestFit="1" customWidth="1"/>
    <col min="1795" max="1795" width="18.5" style="52" bestFit="1" customWidth="1"/>
    <col min="1796" max="1796" width="16.1640625" style="52" bestFit="1" customWidth="1"/>
    <col min="1797" max="1797" width="14.5" style="52" bestFit="1" customWidth="1"/>
    <col min="1798" max="1798" width="6.33203125" style="52" bestFit="1" customWidth="1"/>
    <col min="1799" max="1799" width="12.5" style="52" customWidth="1"/>
    <col min="1800" max="1800" width="12.6640625" style="52" bestFit="1" customWidth="1"/>
    <col min="1801" max="1801" width="18.5" style="52" bestFit="1" customWidth="1"/>
    <col min="1802" max="1802" width="16.1640625" style="52" bestFit="1" customWidth="1"/>
    <col min="1803" max="1803" width="14.5" style="52" bestFit="1" customWidth="1"/>
    <col min="1804" max="1804" width="6.33203125" style="52" bestFit="1" customWidth="1"/>
    <col min="1805" max="1805" width="21" style="52" bestFit="1" customWidth="1"/>
    <col min="1806" max="1806" width="17.83203125" style="52" bestFit="1" customWidth="1"/>
    <col min="1807" max="2048" width="8.83203125" style="52"/>
    <col min="2049" max="2049" width="12.5" style="52" customWidth="1"/>
    <col min="2050" max="2050" width="12.6640625" style="52" bestFit="1" customWidth="1"/>
    <col min="2051" max="2051" width="18.5" style="52" bestFit="1" customWidth="1"/>
    <col min="2052" max="2052" width="16.1640625" style="52" bestFit="1" customWidth="1"/>
    <col min="2053" max="2053" width="14.5" style="52" bestFit="1" customWidth="1"/>
    <col min="2054" max="2054" width="6.33203125" style="52" bestFit="1" customWidth="1"/>
    <col min="2055" max="2055" width="12.5" style="52" customWidth="1"/>
    <col min="2056" max="2056" width="12.6640625" style="52" bestFit="1" customWidth="1"/>
    <col min="2057" max="2057" width="18.5" style="52" bestFit="1" customWidth="1"/>
    <col min="2058" max="2058" width="16.1640625" style="52" bestFit="1" customWidth="1"/>
    <col min="2059" max="2059" width="14.5" style="52" bestFit="1" customWidth="1"/>
    <col min="2060" max="2060" width="6.33203125" style="52" bestFit="1" customWidth="1"/>
    <col min="2061" max="2061" width="21" style="52" bestFit="1" customWidth="1"/>
    <col min="2062" max="2062" width="17.83203125" style="52" bestFit="1" customWidth="1"/>
    <col min="2063" max="2304" width="8.83203125" style="52"/>
    <col min="2305" max="2305" width="12.5" style="52" customWidth="1"/>
    <col min="2306" max="2306" width="12.6640625" style="52" bestFit="1" customWidth="1"/>
    <col min="2307" max="2307" width="18.5" style="52" bestFit="1" customWidth="1"/>
    <col min="2308" max="2308" width="16.1640625" style="52" bestFit="1" customWidth="1"/>
    <col min="2309" max="2309" width="14.5" style="52" bestFit="1" customWidth="1"/>
    <col min="2310" max="2310" width="6.33203125" style="52" bestFit="1" customWidth="1"/>
    <col min="2311" max="2311" width="12.5" style="52" customWidth="1"/>
    <col min="2312" max="2312" width="12.6640625" style="52" bestFit="1" customWidth="1"/>
    <col min="2313" max="2313" width="18.5" style="52" bestFit="1" customWidth="1"/>
    <col min="2314" max="2314" width="16.1640625" style="52" bestFit="1" customWidth="1"/>
    <col min="2315" max="2315" width="14.5" style="52" bestFit="1" customWidth="1"/>
    <col min="2316" max="2316" width="6.33203125" style="52" bestFit="1" customWidth="1"/>
    <col min="2317" max="2317" width="21" style="52" bestFit="1" customWidth="1"/>
    <col min="2318" max="2318" width="17.83203125" style="52" bestFit="1" customWidth="1"/>
    <col min="2319" max="2560" width="8.83203125" style="52"/>
    <col min="2561" max="2561" width="12.5" style="52" customWidth="1"/>
    <col min="2562" max="2562" width="12.6640625" style="52" bestFit="1" customWidth="1"/>
    <col min="2563" max="2563" width="18.5" style="52" bestFit="1" customWidth="1"/>
    <col min="2564" max="2564" width="16.1640625" style="52" bestFit="1" customWidth="1"/>
    <col min="2565" max="2565" width="14.5" style="52" bestFit="1" customWidth="1"/>
    <col min="2566" max="2566" width="6.33203125" style="52" bestFit="1" customWidth="1"/>
    <col min="2567" max="2567" width="12.5" style="52" customWidth="1"/>
    <col min="2568" max="2568" width="12.6640625" style="52" bestFit="1" customWidth="1"/>
    <col min="2569" max="2569" width="18.5" style="52" bestFit="1" customWidth="1"/>
    <col min="2570" max="2570" width="16.1640625" style="52" bestFit="1" customWidth="1"/>
    <col min="2571" max="2571" width="14.5" style="52" bestFit="1" customWidth="1"/>
    <col min="2572" max="2572" width="6.33203125" style="52" bestFit="1" customWidth="1"/>
    <col min="2573" max="2573" width="21" style="52" bestFit="1" customWidth="1"/>
    <col min="2574" max="2574" width="17.83203125" style="52" bestFit="1" customWidth="1"/>
    <col min="2575" max="2816" width="8.83203125" style="52"/>
    <col min="2817" max="2817" width="12.5" style="52" customWidth="1"/>
    <col min="2818" max="2818" width="12.6640625" style="52" bestFit="1" customWidth="1"/>
    <col min="2819" max="2819" width="18.5" style="52" bestFit="1" customWidth="1"/>
    <col min="2820" max="2820" width="16.1640625" style="52" bestFit="1" customWidth="1"/>
    <col min="2821" max="2821" width="14.5" style="52" bestFit="1" customWidth="1"/>
    <col min="2822" max="2822" width="6.33203125" style="52" bestFit="1" customWidth="1"/>
    <col min="2823" max="2823" width="12.5" style="52" customWidth="1"/>
    <col min="2824" max="2824" width="12.6640625" style="52" bestFit="1" customWidth="1"/>
    <col min="2825" max="2825" width="18.5" style="52" bestFit="1" customWidth="1"/>
    <col min="2826" max="2826" width="16.1640625" style="52" bestFit="1" customWidth="1"/>
    <col min="2827" max="2827" width="14.5" style="52" bestFit="1" customWidth="1"/>
    <col min="2828" max="2828" width="6.33203125" style="52" bestFit="1" customWidth="1"/>
    <col min="2829" max="2829" width="21" style="52" bestFit="1" customWidth="1"/>
    <col min="2830" max="2830" width="17.83203125" style="52" bestFit="1" customWidth="1"/>
    <col min="2831" max="3072" width="8.83203125" style="52"/>
    <col min="3073" max="3073" width="12.5" style="52" customWidth="1"/>
    <col min="3074" max="3074" width="12.6640625" style="52" bestFit="1" customWidth="1"/>
    <col min="3075" max="3075" width="18.5" style="52" bestFit="1" customWidth="1"/>
    <col min="3076" max="3076" width="16.1640625" style="52" bestFit="1" customWidth="1"/>
    <col min="3077" max="3077" width="14.5" style="52" bestFit="1" customWidth="1"/>
    <col min="3078" max="3078" width="6.33203125" style="52" bestFit="1" customWidth="1"/>
    <col min="3079" max="3079" width="12.5" style="52" customWidth="1"/>
    <col min="3080" max="3080" width="12.6640625" style="52" bestFit="1" customWidth="1"/>
    <col min="3081" max="3081" width="18.5" style="52" bestFit="1" customWidth="1"/>
    <col min="3082" max="3082" width="16.1640625" style="52" bestFit="1" customWidth="1"/>
    <col min="3083" max="3083" width="14.5" style="52" bestFit="1" customWidth="1"/>
    <col min="3084" max="3084" width="6.33203125" style="52" bestFit="1" customWidth="1"/>
    <col min="3085" max="3085" width="21" style="52" bestFit="1" customWidth="1"/>
    <col min="3086" max="3086" width="17.83203125" style="52" bestFit="1" customWidth="1"/>
    <col min="3087" max="3328" width="8.83203125" style="52"/>
    <col min="3329" max="3329" width="12.5" style="52" customWidth="1"/>
    <col min="3330" max="3330" width="12.6640625" style="52" bestFit="1" customWidth="1"/>
    <col min="3331" max="3331" width="18.5" style="52" bestFit="1" customWidth="1"/>
    <col min="3332" max="3332" width="16.1640625" style="52" bestFit="1" customWidth="1"/>
    <col min="3333" max="3333" width="14.5" style="52" bestFit="1" customWidth="1"/>
    <col min="3334" max="3334" width="6.33203125" style="52" bestFit="1" customWidth="1"/>
    <col min="3335" max="3335" width="12.5" style="52" customWidth="1"/>
    <col min="3336" max="3336" width="12.6640625" style="52" bestFit="1" customWidth="1"/>
    <col min="3337" max="3337" width="18.5" style="52" bestFit="1" customWidth="1"/>
    <col min="3338" max="3338" width="16.1640625" style="52" bestFit="1" customWidth="1"/>
    <col min="3339" max="3339" width="14.5" style="52" bestFit="1" customWidth="1"/>
    <col min="3340" max="3340" width="6.33203125" style="52" bestFit="1" customWidth="1"/>
    <col min="3341" max="3341" width="21" style="52" bestFit="1" customWidth="1"/>
    <col min="3342" max="3342" width="17.83203125" style="52" bestFit="1" customWidth="1"/>
    <col min="3343" max="3584" width="8.83203125" style="52"/>
    <col min="3585" max="3585" width="12.5" style="52" customWidth="1"/>
    <col min="3586" max="3586" width="12.6640625" style="52" bestFit="1" customWidth="1"/>
    <col min="3587" max="3587" width="18.5" style="52" bestFit="1" customWidth="1"/>
    <col min="3588" max="3588" width="16.1640625" style="52" bestFit="1" customWidth="1"/>
    <col min="3589" max="3589" width="14.5" style="52" bestFit="1" customWidth="1"/>
    <col min="3590" max="3590" width="6.33203125" style="52" bestFit="1" customWidth="1"/>
    <col min="3591" max="3591" width="12.5" style="52" customWidth="1"/>
    <col min="3592" max="3592" width="12.6640625" style="52" bestFit="1" customWidth="1"/>
    <col min="3593" max="3593" width="18.5" style="52" bestFit="1" customWidth="1"/>
    <col min="3594" max="3594" width="16.1640625" style="52" bestFit="1" customWidth="1"/>
    <col min="3595" max="3595" width="14.5" style="52" bestFit="1" customWidth="1"/>
    <col min="3596" max="3596" width="6.33203125" style="52" bestFit="1" customWidth="1"/>
    <col min="3597" max="3597" width="21" style="52" bestFit="1" customWidth="1"/>
    <col min="3598" max="3598" width="17.83203125" style="52" bestFit="1" customWidth="1"/>
    <col min="3599" max="3840" width="8.83203125" style="52"/>
    <col min="3841" max="3841" width="12.5" style="52" customWidth="1"/>
    <col min="3842" max="3842" width="12.6640625" style="52" bestFit="1" customWidth="1"/>
    <col min="3843" max="3843" width="18.5" style="52" bestFit="1" customWidth="1"/>
    <col min="3844" max="3844" width="16.1640625" style="52" bestFit="1" customWidth="1"/>
    <col min="3845" max="3845" width="14.5" style="52" bestFit="1" customWidth="1"/>
    <col min="3846" max="3846" width="6.33203125" style="52" bestFit="1" customWidth="1"/>
    <col min="3847" max="3847" width="12.5" style="52" customWidth="1"/>
    <col min="3848" max="3848" width="12.6640625" style="52" bestFit="1" customWidth="1"/>
    <col min="3849" max="3849" width="18.5" style="52" bestFit="1" customWidth="1"/>
    <col min="3850" max="3850" width="16.1640625" style="52" bestFit="1" customWidth="1"/>
    <col min="3851" max="3851" width="14.5" style="52" bestFit="1" customWidth="1"/>
    <col min="3852" max="3852" width="6.33203125" style="52" bestFit="1" customWidth="1"/>
    <col min="3853" max="3853" width="21" style="52" bestFit="1" customWidth="1"/>
    <col min="3854" max="3854" width="17.83203125" style="52" bestFit="1" customWidth="1"/>
    <col min="3855" max="4096" width="8.83203125" style="52"/>
    <col min="4097" max="4097" width="12.5" style="52" customWidth="1"/>
    <col min="4098" max="4098" width="12.6640625" style="52" bestFit="1" customWidth="1"/>
    <col min="4099" max="4099" width="18.5" style="52" bestFit="1" customWidth="1"/>
    <col min="4100" max="4100" width="16.1640625" style="52" bestFit="1" customWidth="1"/>
    <col min="4101" max="4101" width="14.5" style="52" bestFit="1" customWidth="1"/>
    <col min="4102" max="4102" width="6.33203125" style="52" bestFit="1" customWidth="1"/>
    <col min="4103" max="4103" width="12.5" style="52" customWidth="1"/>
    <col min="4104" max="4104" width="12.6640625" style="52" bestFit="1" customWidth="1"/>
    <col min="4105" max="4105" width="18.5" style="52" bestFit="1" customWidth="1"/>
    <col min="4106" max="4106" width="16.1640625" style="52" bestFit="1" customWidth="1"/>
    <col min="4107" max="4107" width="14.5" style="52" bestFit="1" customWidth="1"/>
    <col min="4108" max="4108" width="6.33203125" style="52" bestFit="1" customWidth="1"/>
    <col min="4109" max="4109" width="21" style="52" bestFit="1" customWidth="1"/>
    <col min="4110" max="4110" width="17.83203125" style="52" bestFit="1" customWidth="1"/>
    <col min="4111" max="4352" width="8.83203125" style="52"/>
    <col min="4353" max="4353" width="12.5" style="52" customWidth="1"/>
    <col min="4354" max="4354" width="12.6640625" style="52" bestFit="1" customWidth="1"/>
    <col min="4355" max="4355" width="18.5" style="52" bestFit="1" customWidth="1"/>
    <col min="4356" max="4356" width="16.1640625" style="52" bestFit="1" customWidth="1"/>
    <col min="4357" max="4357" width="14.5" style="52" bestFit="1" customWidth="1"/>
    <col min="4358" max="4358" width="6.33203125" style="52" bestFit="1" customWidth="1"/>
    <col min="4359" max="4359" width="12.5" style="52" customWidth="1"/>
    <col min="4360" max="4360" width="12.6640625" style="52" bestFit="1" customWidth="1"/>
    <col min="4361" max="4361" width="18.5" style="52" bestFit="1" customWidth="1"/>
    <col min="4362" max="4362" width="16.1640625" style="52" bestFit="1" customWidth="1"/>
    <col min="4363" max="4363" width="14.5" style="52" bestFit="1" customWidth="1"/>
    <col min="4364" max="4364" width="6.33203125" style="52" bestFit="1" customWidth="1"/>
    <col min="4365" max="4365" width="21" style="52" bestFit="1" customWidth="1"/>
    <col min="4366" max="4366" width="17.83203125" style="52" bestFit="1" customWidth="1"/>
    <col min="4367" max="4608" width="8.83203125" style="52"/>
    <col min="4609" max="4609" width="12.5" style="52" customWidth="1"/>
    <col min="4610" max="4610" width="12.6640625" style="52" bestFit="1" customWidth="1"/>
    <col min="4611" max="4611" width="18.5" style="52" bestFit="1" customWidth="1"/>
    <col min="4612" max="4612" width="16.1640625" style="52" bestFit="1" customWidth="1"/>
    <col min="4613" max="4613" width="14.5" style="52" bestFit="1" customWidth="1"/>
    <col min="4614" max="4614" width="6.33203125" style="52" bestFit="1" customWidth="1"/>
    <col min="4615" max="4615" width="12.5" style="52" customWidth="1"/>
    <col min="4616" max="4616" width="12.6640625" style="52" bestFit="1" customWidth="1"/>
    <col min="4617" max="4617" width="18.5" style="52" bestFit="1" customWidth="1"/>
    <col min="4618" max="4618" width="16.1640625" style="52" bestFit="1" customWidth="1"/>
    <col min="4619" max="4619" width="14.5" style="52" bestFit="1" customWidth="1"/>
    <col min="4620" max="4620" width="6.33203125" style="52" bestFit="1" customWidth="1"/>
    <col min="4621" max="4621" width="21" style="52" bestFit="1" customWidth="1"/>
    <col min="4622" max="4622" width="17.83203125" style="52" bestFit="1" customWidth="1"/>
    <col min="4623" max="4864" width="8.83203125" style="52"/>
    <col min="4865" max="4865" width="12.5" style="52" customWidth="1"/>
    <col min="4866" max="4866" width="12.6640625" style="52" bestFit="1" customWidth="1"/>
    <col min="4867" max="4867" width="18.5" style="52" bestFit="1" customWidth="1"/>
    <col min="4868" max="4868" width="16.1640625" style="52" bestFit="1" customWidth="1"/>
    <col min="4869" max="4869" width="14.5" style="52" bestFit="1" customWidth="1"/>
    <col min="4870" max="4870" width="6.33203125" style="52" bestFit="1" customWidth="1"/>
    <col min="4871" max="4871" width="12.5" style="52" customWidth="1"/>
    <col min="4872" max="4872" width="12.6640625" style="52" bestFit="1" customWidth="1"/>
    <col min="4873" max="4873" width="18.5" style="52" bestFit="1" customWidth="1"/>
    <col min="4874" max="4874" width="16.1640625" style="52" bestFit="1" customWidth="1"/>
    <col min="4875" max="4875" width="14.5" style="52" bestFit="1" customWidth="1"/>
    <col min="4876" max="4876" width="6.33203125" style="52" bestFit="1" customWidth="1"/>
    <col min="4877" max="4877" width="21" style="52" bestFit="1" customWidth="1"/>
    <col min="4878" max="4878" width="17.83203125" style="52" bestFit="1" customWidth="1"/>
    <col min="4879" max="5120" width="8.83203125" style="52"/>
    <col min="5121" max="5121" width="12.5" style="52" customWidth="1"/>
    <col min="5122" max="5122" width="12.6640625" style="52" bestFit="1" customWidth="1"/>
    <col min="5123" max="5123" width="18.5" style="52" bestFit="1" customWidth="1"/>
    <col min="5124" max="5124" width="16.1640625" style="52" bestFit="1" customWidth="1"/>
    <col min="5125" max="5125" width="14.5" style="52" bestFit="1" customWidth="1"/>
    <col min="5126" max="5126" width="6.33203125" style="52" bestFit="1" customWidth="1"/>
    <col min="5127" max="5127" width="12.5" style="52" customWidth="1"/>
    <col min="5128" max="5128" width="12.6640625" style="52" bestFit="1" customWidth="1"/>
    <col min="5129" max="5129" width="18.5" style="52" bestFit="1" customWidth="1"/>
    <col min="5130" max="5130" width="16.1640625" style="52" bestFit="1" customWidth="1"/>
    <col min="5131" max="5131" width="14.5" style="52" bestFit="1" customWidth="1"/>
    <col min="5132" max="5132" width="6.33203125" style="52" bestFit="1" customWidth="1"/>
    <col min="5133" max="5133" width="21" style="52" bestFit="1" customWidth="1"/>
    <col min="5134" max="5134" width="17.83203125" style="52" bestFit="1" customWidth="1"/>
    <col min="5135" max="5376" width="8.83203125" style="52"/>
    <col min="5377" max="5377" width="12.5" style="52" customWidth="1"/>
    <col min="5378" max="5378" width="12.6640625" style="52" bestFit="1" customWidth="1"/>
    <col min="5379" max="5379" width="18.5" style="52" bestFit="1" customWidth="1"/>
    <col min="5380" max="5380" width="16.1640625" style="52" bestFit="1" customWidth="1"/>
    <col min="5381" max="5381" width="14.5" style="52" bestFit="1" customWidth="1"/>
    <col min="5382" max="5382" width="6.33203125" style="52" bestFit="1" customWidth="1"/>
    <col min="5383" max="5383" width="12.5" style="52" customWidth="1"/>
    <col min="5384" max="5384" width="12.6640625" style="52" bestFit="1" customWidth="1"/>
    <col min="5385" max="5385" width="18.5" style="52" bestFit="1" customWidth="1"/>
    <col min="5386" max="5386" width="16.1640625" style="52" bestFit="1" customWidth="1"/>
    <col min="5387" max="5387" width="14.5" style="52" bestFit="1" customWidth="1"/>
    <col min="5388" max="5388" width="6.33203125" style="52" bestFit="1" customWidth="1"/>
    <col min="5389" max="5389" width="21" style="52" bestFit="1" customWidth="1"/>
    <col min="5390" max="5390" width="17.83203125" style="52" bestFit="1" customWidth="1"/>
    <col min="5391" max="5632" width="8.83203125" style="52"/>
    <col min="5633" max="5633" width="12.5" style="52" customWidth="1"/>
    <col min="5634" max="5634" width="12.6640625" style="52" bestFit="1" customWidth="1"/>
    <col min="5635" max="5635" width="18.5" style="52" bestFit="1" customWidth="1"/>
    <col min="5636" max="5636" width="16.1640625" style="52" bestFit="1" customWidth="1"/>
    <col min="5637" max="5637" width="14.5" style="52" bestFit="1" customWidth="1"/>
    <col min="5638" max="5638" width="6.33203125" style="52" bestFit="1" customWidth="1"/>
    <col min="5639" max="5639" width="12.5" style="52" customWidth="1"/>
    <col min="5640" max="5640" width="12.6640625" style="52" bestFit="1" customWidth="1"/>
    <col min="5641" max="5641" width="18.5" style="52" bestFit="1" customWidth="1"/>
    <col min="5642" max="5642" width="16.1640625" style="52" bestFit="1" customWidth="1"/>
    <col min="5643" max="5643" width="14.5" style="52" bestFit="1" customWidth="1"/>
    <col min="5644" max="5644" width="6.33203125" style="52" bestFit="1" customWidth="1"/>
    <col min="5645" max="5645" width="21" style="52" bestFit="1" customWidth="1"/>
    <col min="5646" max="5646" width="17.83203125" style="52" bestFit="1" customWidth="1"/>
    <col min="5647" max="5888" width="8.83203125" style="52"/>
    <col min="5889" max="5889" width="12.5" style="52" customWidth="1"/>
    <col min="5890" max="5890" width="12.6640625" style="52" bestFit="1" customWidth="1"/>
    <col min="5891" max="5891" width="18.5" style="52" bestFit="1" customWidth="1"/>
    <col min="5892" max="5892" width="16.1640625" style="52" bestFit="1" customWidth="1"/>
    <col min="5893" max="5893" width="14.5" style="52" bestFit="1" customWidth="1"/>
    <col min="5894" max="5894" width="6.33203125" style="52" bestFit="1" customWidth="1"/>
    <col min="5895" max="5895" width="12.5" style="52" customWidth="1"/>
    <col min="5896" max="5896" width="12.6640625" style="52" bestFit="1" customWidth="1"/>
    <col min="5897" max="5897" width="18.5" style="52" bestFit="1" customWidth="1"/>
    <col min="5898" max="5898" width="16.1640625" style="52" bestFit="1" customWidth="1"/>
    <col min="5899" max="5899" width="14.5" style="52" bestFit="1" customWidth="1"/>
    <col min="5900" max="5900" width="6.33203125" style="52" bestFit="1" customWidth="1"/>
    <col min="5901" max="5901" width="21" style="52" bestFit="1" customWidth="1"/>
    <col min="5902" max="5902" width="17.83203125" style="52" bestFit="1" customWidth="1"/>
    <col min="5903" max="6144" width="8.83203125" style="52"/>
    <col min="6145" max="6145" width="12.5" style="52" customWidth="1"/>
    <col min="6146" max="6146" width="12.6640625" style="52" bestFit="1" customWidth="1"/>
    <col min="6147" max="6147" width="18.5" style="52" bestFit="1" customWidth="1"/>
    <col min="6148" max="6148" width="16.1640625" style="52" bestFit="1" customWidth="1"/>
    <col min="6149" max="6149" width="14.5" style="52" bestFit="1" customWidth="1"/>
    <col min="6150" max="6150" width="6.33203125" style="52" bestFit="1" customWidth="1"/>
    <col min="6151" max="6151" width="12.5" style="52" customWidth="1"/>
    <col min="6152" max="6152" width="12.6640625" style="52" bestFit="1" customWidth="1"/>
    <col min="6153" max="6153" width="18.5" style="52" bestFit="1" customWidth="1"/>
    <col min="6154" max="6154" width="16.1640625" style="52" bestFit="1" customWidth="1"/>
    <col min="6155" max="6155" width="14.5" style="52" bestFit="1" customWidth="1"/>
    <col min="6156" max="6156" width="6.33203125" style="52" bestFit="1" customWidth="1"/>
    <col min="6157" max="6157" width="21" style="52" bestFit="1" customWidth="1"/>
    <col min="6158" max="6158" width="17.83203125" style="52" bestFit="1" customWidth="1"/>
    <col min="6159" max="6400" width="8.83203125" style="52"/>
    <col min="6401" max="6401" width="12.5" style="52" customWidth="1"/>
    <col min="6402" max="6402" width="12.6640625" style="52" bestFit="1" customWidth="1"/>
    <col min="6403" max="6403" width="18.5" style="52" bestFit="1" customWidth="1"/>
    <col min="6404" max="6404" width="16.1640625" style="52" bestFit="1" customWidth="1"/>
    <col min="6405" max="6405" width="14.5" style="52" bestFit="1" customWidth="1"/>
    <col min="6406" max="6406" width="6.33203125" style="52" bestFit="1" customWidth="1"/>
    <col min="6407" max="6407" width="12.5" style="52" customWidth="1"/>
    <col min="6408" max="6408" width="12.6640625" style="52" bestFit="1" customWidth="1"/>
    <col min="6409" max="6409" width="18.5" style="52" bestFit="1" customWidth="1"/>
    <col min="6410" max="6410" width="16.1640625" style="52" bestFit="1" customWidth="1"/>
    <col min="6411" max="6411" width="14.5" style="52" bestFit="1" customWidth="1"/>
    <col min="6412" max="6412" width="6.33203125" style="52" bestFit="1" customWidth="1"/>
    <col min="6413" max="6413" width="21" style="52" bestFit="1" customWidth="1"/>
    <col min="6414" max="6414" width="17.83203125" style="52" bestFit="1" customWidth="1"/>
    <col min="6415" max="6656" width="8.83203125" style="52"/>
    <col min="6657" max="6657" width="12.5" style="52" customWidth="1"/>
    <col min="6658" max="6658" width="12.6640625" style="52" bestFit="1" customWidth="1"/>
    <col min="6659" max="6659" width="18.5" style="52" bestFit="1" customWidth="1"/>
    <col min="6660" max="6660" width="16.1640625" style="52" bestFit="1" customWidth="1"/>
    <col min="6661" max="6661" width="14.5" style="52" bestFit="1" customWidth="1"/>
    <col min="6662" max="6662" width="6.33203125" style="52" bestFit="1" customWidth="1"/>
    <col min="6663" max="6663" width="12.5" style="52" customWidth="1"/>
    <col min="6664" max="6664" width="12.6640625" style="52" bestFit="1" customWidth="1"/>
    <col min="6665" max="6665" width="18.5" style="52" bestFit="1" customWidth="1"/>
    <col min="6666" max="6666" width="16.1640625" style="52" bestFit="1" customWidth="1"/>
    <col min="6667" max="6667" width="14.5" style="52" bestFit="1" customWidth="1"/>
    <col min="6668" max="6668" width="6.33203125" style="52" bestFit="1" customWidth="1"/>
    <col min="6669" max="6669" width="21" style="52" bestFit="1" customWidth="1"/>
    <col min="6670" max="6670" width="17.83203125" style="52" bestFit="1" customWidth="1"/>
    <col min="6671" max="6912" width="8.83203125" style="52"/>
    <col min="6913" max="6913" width="12.5" style="52" customWidth="1"/>
    <col min="6914" max="6914" width="12.6640625" style="52" bestFit="1" customWidth="1"/>
    <col min="6915" max="6915" width="18.5" style="52" bestFit="1" customWidth="1"/>
    <col min="6916" max="6916" width="16.1640625" style="52" bestFit="1" customWidth="1"/>
    <col min="6917" max="6917" width="14.5" style="52" bestFit="1" customWidth="1"/>
    <col min="6918" max="6918" width="6.33203125" style="52" bestFit="1" customWidth="1"/>
    <col min="6919" max="6919" width="12.5" style="52" customWidth="1"/>
    <col min="6920" max="6920" width="12.6640625" style="52" bestFit="1" customWidth="1"/>
    <col min="6921" max="6921" width="18.5" style="52" bestFit="1" customWidth="1"/>
    <col min="6922" max="6922" width="16.1640625" style="52" bestFit="1" customWidth="1"/>
    <col min="6923" max="6923" width="14.5" style="52" bestFit="1" customWidth="1"/>
    <col min="6924" max="6924" width="6.33203125" style="52" bestFit="1" customWidth="1"/>
    <col min="6925" max="6925" width="21" style="52" bestFit="1" customWidth="1"/>
    <col min="6926" max="6926" width="17.83203125" style="52" bestFit="1" customWidth="1"/>
    <col min="6927" max="7168" width="8.83203125" style="52"/>
    <col min="7169" max="7169" width="12.5" style="52" customWidth="1"/>
    <col min="7170" max="7170" width="12.6640625" style="52" bestFit="1" customWidth="1"/>
    <col min="7171" max="7171" width="18.5" style="52" bestFit="1" customWidth="1"/>
    <col min="7172" max="7172" width="16.1640625" style="52" bestFit="1" customWidth="1"/>
    <col min="7173" max="7173" width="14.5" style="52" bestFit="1" customWidth="1"/>
    <col min="7174" max="7174" width="6.33203125" style="52" bestFit="1" customWidth="1"/>
    <col min="7175" max="7175" width="12.5" style="52" customWidth="1"/>
    <col min="7176" max="7176" width="12.6640625" style="52" bestFit="1" customWidth="1"/>
    <col min="7177" max="7177" width="18.5" style="52" bestFit="1" customWidth="1"/>
    <col min="7178" max="7178" width="16.1640625" style="52" bestFit="1" customWidth="1"/>
    <col min="7179" max="7179" width="14.5" style="52" bestFit="1" customWidth="1"/>
    <col min="7180" max="7180" width="6.33203125" style="52" bestFit="1" customWidth="1"/>
    <col min="7181" max="7181" width="21" style="52" bestFit="1" customWidth="1"/>
    <col min="7182" max="7182" width="17.83203125" style="52" bestFit="1" customWidth="1"/>
    <col min="7183" max="7424" width="8.83203125" style="52"/>
    <col min="7425" max="7425" width="12.5" style="52" customWidth="1"/>
    <col min="7426" max="7426" width="12.6640625" style="52" bestFit="1" customWidth="1"/>
    <col min="7427" max="7427" width="18.5" style="52" bestFit="1" customWidth="1"/>
    <col min="7428" max="7428" width="16.1640625" style="52" bestFit="1" customWidth="1"/>
    <col min="7429" max="7429" width="14.5" style="52" bestFit="1" customWidth="1"/>
    <col min="7430" max="7430" width="6.33203125" style="52" bestFit="1" customWidth="1"/>
    <col min="7431" max="7431" width="12.5" style="52" customWidth="1"/>
    <col min="7432" max="7432" width="12.6640625" style="52" bestFit="1" customWidth="1"/>
    <col min="7433" max="7433" width="18.5" style="52" bestFit="1" customWidth="1"/>
    <col min="7434" max="7434" width="16.1640625" style="52" bestFit="1" customWidth="1"/>
    <col min="7435" max="7435" width="14.5" style="52" bestFit="1" customWidth="1"/>
    <col min="7436" max="7436" width="6.33203125" style="52" bestFit="1" customWidth="1"/>
    <col min="7437" max="7437" width="21" style="52" bestFit="1" customWidth="1"/>
    <col min="7438" max="7438" width="17.83203125" style="52" bestFit="1" customWidth="1"/>
    <col min="7439" max="7680" width="8.83203125" style="52"/>
    <col min="7681" max="7681" width="12.5" style="52" customWidth="1"/>
    <col min="7682" max="7682" width="12.6640625" style="52" bestFit="1" customWidth="1"/>
    <col min="7683" max="7683" width="18.5" style="52" bestFit="1" customWidth="1"/>
    <col min="7684" max="7684" width="16.1640625" style="52" bestFit="1" customWidth="1"/>
    <col min="7685" max="7685" width="14.5" style="52" bestFit="1" customWidth="1"/>
    <col min="7686" max="7686" width="6.33203125" style="52" bestFit="1" customWidth="1"/>
    <col min="7687" max="7687" width="12.5" style="52" customWidth="1"/>
    <col min="7688" max="7688" width="12.6640625" style="52" bestFit="1" customWidth="1"/>
    <col min="7689" max="7689" width="18.5" style="52" bestFit="1" customWidth="1"/>
    <col min="7690" max="7690" width="16.1640625" style="52" bestFit="1" customWidth="1"/>
    <col min="7691" max="7691" width="14.5" style="52" bestFit="1" customWidth="1"/>
    <col min="7692" max="7692" width="6.33203125" style="52" bestFit="1" customWidth="1"/>
    <col min="7693" max="7693" width="21" style="52" bestFit="1" customWidth="1"/>
    <col min="7694" max="7694" width="17.83203125" style="52" bestFit="1" customWidth="1"/>
    <col min="7695" max="7936" width="8.83203125" style="52"/>
    <col min="7937" max="7937" width="12.5" style="52" customWidth="1"/>
    <col min="7938" max="7938" width="12.6640625" style="52" bestFit="1" customWidth="1"/>
    <col min="7939" max="7939" width="18.5" style="52" bestFit="1" customWidth="1"/>
    <col min="7940" max="7940" width="16.1640625" style="52" bestFit="1" customWidth="1"/>
    <col min="7941" max="7941" width="14.5" style="52" bestFit="1" customWidth="1"/>
    <col min="7942" max="7942" width="6.33203125" style="52" bestFit="1" customWidth="1"/>
    <col min="7943" max="7943" width="12.5" style="52" customWidth="1"/>
    <col min="7944" max="7944" width="12.6640625" style="52" bestFit="1" customWidth="1"/>
    <col min="7945" max="7945" width="18.5" style="52" bestFit="1" customWidth="1"/>
    <col min="7946" max="7946" width="16.1640625" style="52" bestFit="1" customWidth="1"/>
    <col min="7947" max="7947" width="14.5" style="52" bestFit="1" customWidth="1"/>
    <col min="7948" max="7948" width="6.33203125" style="52" bestFit="1" customWidth="1"/>
    <col min="7949" max="7949" width="21" style="52" bestFit="1" customWidth="1"/>
    <col min="7950" max="7950" width="17.83203125" style="52" bestFit="1" customWidth="1"/>
    <col min="7951" max="8192" width="8.83203125" style="52"/>
    <col min="8193" max="8193" width="12.5" style="52" customWidth="1"/>
    <col min="8194" max="8194" width="12.6640625" style="52" bestFit="1" customWidth="1"/>
    <col min="8195" max="8195" width="18.5" style="52" bestFit="1" customWidth="1"/>
    <col min="8196" max="8196" width="16.1640625" style="52" bestFit="1" customWidth="1"/>
    <col min="8197" max="8197" width="14.5" style="52" bestFit="1" customWidth="1"/>
    <col min="8198" max="8198" width="6.33203125" style="52" bestFit="1" customWidth="1"/>
    <col min="8199" max="8199" width="12.5" style="52" customWidth="1"/>
    <col min="8200" max="8200" width="12.6640625" style="52" bestFit="1" customWidth="1"/>
    <col min="8201" max="8201" width="18.5" style="52" bestFit="1" customWidth="1"/>
    <col min="8202" max="8202" width="16.1640625" style="52" bestFit="1" customWidth="1"/>
    <col min="8203" max="8203" width="14.5" style="52" bestFit="1" customWidth="1"/>
    <col min="8204" max="8204" width="6.33203125" style="52" bestFit="1" customWidth="1"/>
    <col min="8205" max="8205" width="21" style="52" bestFit="1" customWidth="1"/>
    <col min="8206" max="8206" width="17.83203125" style="52" bestFit="1" customWidth="1"/>
    <col min="8207" max="8448" width="8.83203125" style="52"/>
    <col min="8449" max="8449" width="12.5" style="52" customWidth="1"/>
    <col min="8450" max="8450" width="12.6640625" style="52" bestFit="1" customWidth="1"/>
    <col min="8451" max="8451" width="18.5" style="52" bestFit="1" customWidth="1"/>
    <col min="8452" max="8452" width="16.1640625" style="52" bestFit="1" customWidth="1"/>
    <col min="8453" max="8453" width="14.5" style="52" bestFit="1" customWidth="1"/>
    <col min="8454" max="8454" width="6.33203125" style="52" bestFit="1" customWidth="1"/>
    <col min="8455" max="8455" width="12.5" style="52" customWidth="1"/>
    <col min="8456" max="8456" width="12.6640625" style="52" bestFit="1" customWidth="1"/>
    <col min="8457" max="8457" width="18.5" style="52" bestFit="1" customWidth="1"/>
    <col min="8458" max="8458" width="16.1640625" style="52" bestFit="1" customWidth="1"/>
    <col min="8459" max="8459" width="14.5" style="52" bestFit="1" customWidth="1"/>
    <col min="8460" max="8460" width="6.33203125" style="52" bestFit="1" customWidth="1"/>
    <col min="8461" max="8461" width="21" style="52" bestFit="1" customWidth="1"/>
    <col min="8462" max="8462" width="17.83203125" style="52" bestFit="1" customWidth="1"/>
    <col min="8463" max="8704" width="8.83203125" style="52"/>
    <col min="8705" max="8705" width="12.5" style="52" customWidth="1"/>
    <col min="8706" max="8706" width="12.6640625" style="52" bestFit="1" customWidth="1"/>
    <col min="8707" max="8707" width="18.5" style="52" bestFit="1" customWidth="1"/>
    <col min="8708" max="8708" width="16.1640625" style="52" bestFit="1" customWidth="1"/>
    <col min="8709" max="8709" width="14.5" style="52" bestFit="1" customWidth="1"/>
    <col min="8710" max="8710" width="6.33203125" style="52" bestFit="1" customWidth="1"/>
    <col min="8711" max="8711" width="12.5" style="52" customWidth="1"/>
    <col min="8712" max="8712" width="12.6640625" style="52" bestFit="1" customWidth="1"/>
    <col min="8713" max="8713" width="18.5" style="52" bestFit="1" customWidth="1"/>
    <col min="8714" max="8714" width="16.1640625" style="52" bestFit="1" customWidth="1"/>
    <col min="8715" max="8715" width="14.5" style="52" bestFit="1" customWidth="1"/>
    <col min="8716" max="8716" width="6.33203125" style="52" bestFit="1" customWidth="1"/>
    <col min="8717" max="8717" width="21" style="52" bestFit="1" customWidth="1"/>
    <col min="8718" max="8718" width="17.83203125" style="52" bestFit="1" customWidth="1"/>
    <col min="8719" max="8960" width="8.83203125" style="52"/>
    <col min="8961" max="8961" width="12.5" style="52" customWidth="1"/>
    <col min="8962" max="8962" width="12.6640625" style="52" bestFit="1" customWidth="1"/>
    <col min="8963" max="8963" width="18.5" style="52" bestFit="1" customWidth="1"/>
    <col min="8964" max="8964" width="16.1640625" style="52" bestFit="1" customWidth="1"/>
    <col min="8965" max="8965" width="14.5" style="52" bestFit="1" customWidth="1"/>
    <col min="8966" max="8966" width="6.33203125" style="52" bestFit="1" customWidth="1"/>
    <col min="8967" max="8967" width="12.5" style="52" customWidth="1"/>
    <col min="8968" max="8968" width="12.6640625" style="52" bestFit="1" customWidth="1"/>
    <col min="8969" max="8969" width="18.5" style="52" bestFit="1" customWidth="1"/>
    <col min="8970" max="8970" width="16.1640625" style="52" bestFit="1" customWidth="1"/>
    <col min="8971" max="8971" width="14.5" style="52" bestFit="1" customWidth="1"/>
    <col min="8972" max="8972" width="6.33203125" style="52" bestFit="1" customWidth="1"/>
    <col min="8973" max="8973" width="21" style="52" bestFit="1" customWidth="1"/>
    <col min="8974" max="8974" width="17.83203125" style="52" bestFit="1" customWidth="1"/>
    <col min="8975" max="9216" width="8.83203125" style="52"/>
    <col min="9217" max="9217" width="12.5" style="52" customWidth="1"/>
    <col min="9218" max="9218" width="12.6640625" style="52" bestFit="1" customWidth="1"/>
    <col min="9219" max="9219" width="18.5" style="52" bestFit="1" customWidth="1"/>
    <col min="9220" max="9220" width="16.1640625" style="52" bestFit="1" customWidth="1"/>
    <col min="9221" max="9221" width="14.5" style="52" bestFit="1" customWidth="1"/>
    <col min="9222" max="9222" width="6.33203125" style="52" bestFit="1" customWidth="1"/>
    <col min="9223" max="9223" width="12.5" style="52" customWidth="1"/>
    <col min="9224" max="9224" width="12.6640625" style="52" bestFit="1" customWidth="1"/>
    <col min="9225" max="9225" width="18.5" style="52" bestFit="1" customWidth="1"/>
    <col min="9226" max="9226" width="16.1640625" style="52" bestFit="1" customWidth="1"/>
    <col min="9227" max="9227" width="14.5" style="52" bestFit="1" customWidth="1"/>
    <col min="9228" max="9228" width="6.33203125" style="52" bestFit="1" customWidth="1"/>
    <col min="9229" max="9229" width="21" style="52" bestFit="1" customWidth="1"/>
    <col min="9230" max="9230" width="17.83203125" style="52" bestFit="1" customWidth="1"/>
    <col min="9231" max="9472" width="8.83203125" style="52"/>
    <col min="9473" max="9473" width="12.5" style="52" customWidth="1"/>
    <col min="9474" max="9474" width="12.6640625" style="52" bestFit="1" customWidth="1"/>
    <col min="9475" max="9475" width="18.5" style="52" bestFit="1" customWidth="1"/>
    <col min="9476" max="9476" width="16.1640625" style="52" bestFit="1" customWidth="1"/>
    <col min="9477" max="9477" width="14.5" style="52" bestFit="1" customWidth="1"/>
    <col min="9478" max="9478" width="6.33203125" style="52" bestFit="1" customWidth="1"/>
    <col min="9479" max="9479" width="12.5" style="52" customWidth="1"/>
    <col min="9480" max="9480" width="12.6640625" style="52" bestFit="1" customWidth="1"/>
    <col min="9481" max="9481" width="18.5" style="52" bestFit="1" customWidth="1"/>
    <col min="9482" max="9482" width="16.1640625" style="52" bestFit="1" customWidth="1"/>
    <col min="9483" max="9483" width="14.5" style="52" bestFit="1" customWidth="1"/>
    <col min="9484" max="9484" width="6.33203125" style="52" bestFit="1" customWidth="1"/>
    <col min="9485" max="9485" width="21" style="52" bestFit="1" customWidth="1"/>
    <col min="9486" max="9486" width="17.83203125" style="52" bestFit="1" customWidth="1"/>
    <col min="9487" max="9728" width="8.83203125" style="52"/>
    <col min="9729" max="9729" width="12.5" style="52" customWidth="1"/>
    <col min="9730" max="9730" width="12.6640625" style="52" bestFit="1" customWidth="1"/>
    <col min="9731" max="9731" width="18.5" style="52" bestFit="1" customWidth="1"/>
    <col min="9732" max="9732" width="16.1640625" style="52" bestFit="1" customWidth="1"/>
    <col min="9733" max="9733" width="14.5" style="52" bestFit="1" customWidth="1"/>
    <col min="9734" max="9734" width="6.33203125" style="52" bestFit="1" customWidth="1"/>
    <col min="9735" max="9735" width="12.5" style="52" customWidth="1"/>
    <col min="9736" max="9736" width="12.6640625" style="52" bestFit="1" customWidth="1"/>
    <col min="9737" max="9737" width="18.5" style="52" bestFit="1" customWidth="1"/>
    <col min="9738" max="9738" width="16.1640625" style="52" bestFit="1" customWidth="1"/>
    <col min="9739" max="9739" width="14.5" style="52" bestFit="1" customWidth="1"/>
    <col min="9740" max="9740" width="6.33203125" style="52" bestFit="1" customWidth="1"/>
    <col min="9741" max="9741" width="21" style="52" bestFit="1" customWidth="1"/>
    <col min="9742" max="9742" width="17.83203125" style="52" bestFit="1" customWidth="1"/>
    <col min="9743" max="9984" width="8.83203125" style="52"/>
    <col min="9985" max="9985" width="12.5" style="52" customWidth="1"/>
    <col min="9986" max="9986" width="12.6640625" style="52" bestFit="1" customWidth="1"/>
    <col min="9987" max="9987" width="18.5" style="52" bestFit="1" customWidth="1"/>
    <col min="9988" max="9988" width="16.1640625" style="52" bestFit="1" customWidth="1"/>
    <col min="9989" max="9989" width="14.5" style="52" bestFit="1" customWidth="1"/>
    <col min="9990" max="9990" width="6.33203125" style="52" bestFit="1" customWidth="1"/>
    <col min="9991" max="9991" width="12.5" style="52" customWidth="1"/>
    <col min="9992" max="9992" width="12.6640625" style="52" bestFit="1" customWidth="1"/>
    <col min="9993" max="9993" width="18.5" style="52" bestFit="1" customWidth="1"/>
    <col min="9994" max="9994" width="16.1640625" style="52" bestFit="1" customWidth="1"/>
    <col min="9995" max="9995" width="14.5" style="52" bestFit="1" customWidth="1"/>
    <col min="9996" max="9996" width="6.33203125" style="52" bestFit="1" customWidth="1"/>
    <col min="9997" max="9997" width="21" style="52" bestFit="1" customWidth="1"/>
    <col min="9998" max="9998" width="17.83203125" style="52" bestFit="1" customWidth="1"/>
    <col min="9999" max="10240" width="8.83203125" style="52"/>
    <col min="10241" max="10241" width="12.5" style="52" customWidth="1"/>
    <col min="10242" max="10242" width="12.6640625" style="52" bestFit="1" customWidth="1"/>
    <col min="10243" max="10243" width="18.5" style="52" bestFit="1" customWidth="1"/>
    <col min="10244" max="10244" width="16.1640625" style="52" bestFit="1" customWidth="1"/>
    <col min="10245" max="10245" width="14.5" style="52" bestFit="1" customWidth="1"/>
    <col min="10246" max="10246" width="6.33203125" style="52" bestFit="1" customWidth="1"/>
    <col min="10247" max="10247" width="12.5" style="52" customWidth="1"/>
    <col min="10248" max="10248" width="12.6640625" style="52" bestFit="1" customWidth="1"/>
    <col min="10249" max="10249" width="18.5" style="52" bestFit="1" customWidth="1"/>
    <col min="10250" max="10250" width="16.1640625" style="52" bestFit="1" customWidth="1"/>
    <col min="10251" max="10251" width="14.5" style="52" bestFit="1" customWidth="1"/>
    <col min="10252" max="10252" width="6.33203125" style="52" bestFit="1" customWidth="1"/>
    <col min="10253" max="10253" width="21" style="52" bestFit="1" customWidth="1"/>
    <col min="10254" max="10254" width="17.83203125" style="52" bestFit="1" customWidth="1"/>
    <col min="10255" max="10496" width="8.83203125" style="52"/>
    <col min="10497" max="10497" width="12.5" style="52" customWidth="1"/>
    <col min="10498" max="10498" width="12.6640625" style="52" bestFit="1" customWidth="1"/>
    <col min="10499" max="10499" width="18.5" style="52" bestFit="1" customWidth="1"/>
    <col min="10500" max="10500" width="16.1640625" style="52" bestFit="1" customWidth="1"/>
    <col min="10501" max="10501" width="14.5" style="52" bestFit="1" customWidth="1"/>
    <col min="10502" max="10502" width="6.33203125" style="52" bestFit="1" customWidth="1"/>
    <col min="10503" max="10503" width="12.5" style="52" customWidth="1"/>
    <col min="10504" max="10504" width="12.6640625" style="52" bestFit="1" customWidth="1"/>
    <col min="10505" max="10505" width="18.5" style="52" bestFit="1" customWidth="1"/>
    <col min="10506" max="10506" width="16.1640625" style="52" bestFit="1" customWidth="1"/>
    <col min="10507" max="10507" width="14.5" style="52" bestFit="1" customWidth="1"/>
    <col min="10508" max="10508" width="6.33203125" style="52" bestFit="1" customWidth="1"/>
    <col min="10509" max="10509" width="21" style="52" bestFit="1" customWidth="1"/>
    <col min="10510" max="10510" width="17.83203125" style="52" bestFit="1" customWidth="1"/>
    <col min="10511" max="10752" width="8.83203125" style="52"/>
    <col min="10753" max="10753" width="12.5" style="52" customWidth="1"/>
    <col min="10754" max="10754" width="12.6640625" style="52" bestFit="1" customWidth="1"/>
    <col min="10755" max="10755" width="18.5" style="52" bestFit="1" customWidth="1"/>
    <col min="10756" max="10756" width="16.1640625" style="52" bestFit="1" customWidth="1"/>
    <col min="10757" max="10757" width="14.5" style="52" bestFit="1" customWidth="1"/>
    <col min="10758" max="10758" width="6.33203125" style="52" bestFit="1" customWidth="1"/>
    <col min="10759" max="10759" width="12.5" style="52" customWidth="1"/>
    <col min="10760" max="10760" width="12.6640625" style="52" bestFit="1" customWidth="1"/>
    <col min="10761" max="10761" width="18.5" style="52" bestFit="1" customWidth="1"/>
    <col min="10762" max="10762" width="16.1640625" style="52" bestFit="1" customWidth="1"/>
    <col min="10763" max="10763" width="14.5" style="52" bestFit="1" customWidth="1"/>
    <col min="10764" max="10764" width="6.33203125" style="52" bestFit="1" customWidth="1"/>
    <col min="10765" max="10765" width="21" style="52" bestFit="1" customWidth="1"/>
    <col min="10766" max="10766" width="17.83203125" style="52" bestFit="1" customWidth="1"/>
    <col min="10767" max="11008" width="8.83203125" style="52"/>
    <col min="11009" max="11009" width="12.5" style="52" customWidth="1"/>
    <col min="11010" max="11010" width="12.6640625" style="52" bestFit="1" customWidth="1"/>
    <col min="11011" max="11011" width="18.5" style="52" bestFit="1" customWidth="1"/>
    <col min="11012" max="11012" width="16.1640625" style="52" bestFit="1" customWidth="1"/>
    <col min="11013" max="11013" width="14.5" style="52" bestFit="1" customWidth="1"/>
    <col min="11014" max="11014" width="6.33203125" style="52" bestFit="1" customWidth="1"/>
    <col min="11015" max="11015" width="12.5" style="52" customWidth="1"/>
    <col min="11016" max="11016" width="12.6640625" style="52" bestFit="1" customWidth="1"/>
    <col min="11017" max="11017" width="18.5" style="52" bestFit="1" customWidth="1"/>
    <col min="11018" max="11018" width="16.1640625" style="52" bestFit="1" customWidth="1"/>
    <col min="11019" max="11019" width="14.5" style="52" bestFit="1" customWidth="1"/>
    <col min="11020" max="11020" width="6.33203125" style="52" bestFit="1" customWidth="1"/>
    <col min="11021" max="11021" width="21" style="52" bestFit="1" customWidth="1"/>
    <col min="11022" max="11022" width="17.83203125" style="52" bestFit="1" customWidth="1"/>
    <col min="11023" max="11264" width="8.83203125" style="52"/>
    <col min="11265" max="11265" width="12.5" style="52" customWidth="1"/>
    <col min="11266" max="11266" width="12.6640625" style="52" bestFit="1" customWidth="1"/>
    <col min="11267" max="11267" width="18.5" style="52" bestFit="1" customWidth="1"/>
    <col min="11268" max="11268" width="16.1640625" style="52" bestFit="1" customWidth="1"/>
    <col min="11269" max="11269" width="14.5" style="52" bestFit="1" customWidth="1"/>
    <col min="11270" max="11270" width="6.33203125" style="52" bestFit="1" customWidth="1"/>
    <col min="11271" max="11271" width="12.5" style="52" customWidth="1"/>
    <col min="11272" max="11272" width="12.6640625" style="52" bestFit="1" customWidth="1"/>
    <col min="11273" max="11273" width="18.5" style="52" bestFit="1" customWidth="1"/>
    <col min="11274" max="11274" width="16.1640625" style="52" bestFit="1" customWidth="1"/>
    <col min="11275" max="11275" width="14.5" style="52" bestFit="1" customWidth="1"/>
    <col min="11276" max="11276" width="6.33203125" style="52" bestFit="1" customWidth="1"/>
    <col min="11277" max="11277" width="21" style="52" bestFit="1" customWidth="1"/>
    <col min="11278" max="11278" width="17.83203125" style="52" bestFit="1" customWidth="1"/>
    <col min="11279" max="11520" width="8.83203125" style="52"/>
    <col min="11521" max="11521" width="12.5" style="52" customWidth="1"/>
    <col min="11522" max="11522" width="12.6640625" style="52" bestFit="1" customWidth="1"/>
    <col min="11523" max="11523" width="18.5" style="52" bestFit="1" customWidth="1"/>
    <col min="11524" max="11524" width="16.1640625" style="52" bestFit="1" customWidth="1"/>
    <col min="11525" max="11525" width="14.5" style="52" bestFit="1" customWidth="1"/>
    <col min="11526" max="11526" width="6.33203125" style="52" bestFit="1" customWidth="1"/>
    <col min="11527" max="11527" width="12.5" style="52" customWidth="1"/>
    <col min="11528" max="11528" width="12.6640625" style="52" bestFit="1" customWidth="1"/>
    <col min="11529" max="11529" width="18.5" style="52" bestFit="1" customWidth="1"/>
    <col min="11530" max="11530" width="16.1640625" style="52" bestFit="1" customWidth="1"/>
    <col min="11531" max="11531" width="14.5" style="52" bestFit="1" customWidth="1"/>
    <col min="11532" max="11532" width="6.33203125" style="52" bestFit="1" customWidth="1"/>
    <col min="11533" max="11533" width="21" style="52" bestFit="1" customWidth="1"/>
    <col min="11534" max="11534" width="17.83203125" style="52" bestFit="1" customWidth="1"/>
    <col min="11535" max="11776" width="8.83203125" style="52"/>
    <col min="11777" max="11777" width="12.5" style="52" customWidth="1"/>
    <col min="11778" max="11778" width="12.6640625" style="52" bestFit="1" customWidth="1"/>
    <col min="11779" max="11779" width="18.5" style="52" bestFit="1" customWidth="1"/>
    <col min="11780" max="11780" width="16.1640625" style="52" bestFit="1" customWidth="1"/>
    <col min="11781" max="11781" width="14.5" style="52" bestFit="1" customWidth="1"/>
    <col min="11782" max="11782" width="6.33203125" style="52" bestFit="1" customWidth="1"/>
    <col min="11783" max="11783" width="12.5" style="52" customWidth="1"/>
    <col min="11784" max="11784" width="12.6640625" style="52" bestFit="1" customWidth="1"/>
    <col min="11785" max="11785" width="18.5" style="52" bestFit="1" customWidth="1"/>
    <col min="11786" max="11786" width="16.1640625" style="52" bestFit="1" customWidth="1"/>
    <col min="11787" max="11787" width="14.5" style="52" bestFit="1" customWidth="1"/>
    <col min="11788" max="11788" width="6.33203125" style="52" bestFit="1" customWidth="1"/>
    <col min="11789" max="11789" width="21" style="52" bestFit="1" customWidth="1"/>
    <col min="11790" max="11790" width="17.83203125" style="52" bestFit="1" customWidth="1"/>
    <col min="11791" max="12032" width="8.83203125" style="52"/>
    <col min="12033" max="12033" width="12.5" style="52" customWidth="1"/>
    <col min="12034" max="12034" width="12.6640625" style="52" bestFit="1" customWidth="1"/>
    <col min="12035" max="12035" width="18.5" style="52" bestFit="1" customWidth="1"/>
    <col min="12036" max="12036" width="16.1640625" style="52" bestFit="1" customWidth="1"/>
    <col min="12037" max="12037" width="14.5" style="52" bestFit="1" customWidth="1"/>
    <col min="12038" max="12038" width="6.33203125" style="52" bestFit="1" customWidth="1"/>
    <col min="12039" max="12039" width="12.5" style="52" customWidth="1"/>
    <col min="12040" max="12040" width="12.6640625" style="52" bestFit="1" customWidth="1"/>
    <col min="12041" max="12041" width="18.5" style="52" bestFit="1" customWidth="1"/>
    <col min="12042" max="12042" width="16.1640625" style="52" bestFit="1" customWidth="1"/>
    <col min="12043" max="12043" width="14.5" style="52" bestFit="1" customWidth="1"/>
    <col min="12044" max="12044" width="6.33203125" style="52" bestFit="1" customWidth="1"/>
    <col min="12045" max="12045" width="21" style="52" bestFit="1" customWidth="1"/>
    <col min="12046" max="12046" width="17.83203125" style="52" bestFit="1" customWidth="1"/>
    <col min="12047" max="12288" width="8.83203125" style="52"/>
    <col min="12289" max="12289" width="12.5" style="52" customWidth="1"/>
    <col min="12290" max="12290" width="12.6640625" style="52" bestFit="1" customWidth="1"/>
    <col min="12291" max="12291" width="18.5" style="52" bestFit="1" customWidth="1"/>
    <col min="12292" max="12292" width="16.1640625" style="52" bestFit="1" customWidth="1"/>
    <col min="12293" max="12293" width="14.5" style="52" bestFit="1" customWidth="1"/>
    <col min="12294" max="12294" width="6.33203125" style="52" bestFit="1" customWidth="1"/>
    <col min="12295" max="12295" width="12.5" style="52" customWidth="1"/>
    <col min="12296" max="12296" width="12.6640625" style="52" bestFit="1" customWidth="1"/>
    <col min="12297" max="12297" width="18.5" style="52" bestFit="1" customWidth="1"/>
    <col min="12298" max="12298" width="16.1640625" style="52" bestFit="1" customWidth="1"/>
    <col min="12299" max="12299" width="14.5" style="52" bestFit="1" customWidth="1"/>
    <col min="12300" max="12300" width="6.33203125" style="52" bestFit="1" customWidth="1"/>
    <col min="12301" max="12301" width="21" style="52" bestFit="1" customWidth="1"/>
    <col min="12302" max="12302" width="17.83203125" style="52" bestFit="1" customWidth="1"/>
    <col min="12303" max="12544" width="8.83203125" style="52"/>
    <col min="12545" max="12545" width="12.5" style="52" customWidth="1"/>
    <col min="12546" max="12546" width="12.6640625" style="52" bestFit="1" customWidth="1"/>
    <col min="12547" max="12547" width="18.5" style="52" bestFit="1" customWidth="1"/>
    <col min="12548" max="12548" width="16.1640625" style="52" bestFit="1" customWidth="1"/>
    <col min="12549" max="12549" width="14.5" style="52" bestFit="1" customWidth="1"/>
    <col min="12550" max="12550" width="6.33203125" style="52" bestFit="1" customWidth="1"/>
    <col min="12551" max="12551" width="12.5" style="52" customWidth="1"/>
    <col min="12552" max="12552" width="12.6640625" style="52" bestFit="1" customWidth="1"/>
    <col min="12553" max="12553" width="18.5" style="52" bestFit="1" customWidth="1"/>
    <col min="12554" max="12554" width="16.1640625" style="52" bestFit="1" customWidth="1"/>
    <col min="12555" max="12555" width="14.5" style="52" bestFit="1" customWidth="1"/>
    <col min="12556" max="12556" width="6.33203125" style="52" bestFit="1" customWidth="1"/>
    <col min="12557" max="12557" width="21" style="52" bestFit="1" customWidth="1"/>
    <col min="12558" max="12558" width="17.83203125" style="52" bestFit="1" customWidth="1"/>
    <col min="12559" max="12800" width="8.83203125" style="52"/>
    <col min="12801" max="12801" width="12.5" style="52" customWidth="1"/>
    <col min="12802" max="12802" width="12.6640625" style="52" bestFit="1" customWidth="1"/>
    <col min="12803" max="12803" width="18.5" style="52" bestFit="1" customWidth="1"/>
    <col min="12804" max="12804" width="16.1640625" style="52" bestFit="1" customWidth="1"/>
    <col min="12805" max="12805" width="14.5" style="52" bestFit="1" customWidth="1"/>
    <col min="12806" max="12806" width="6.33203125" style="52" bestFit="1" customWidth="1"/>
    <col min="12807" max="12807" width="12.5" style="52" customWidth="1"/>
    <col min="12808" max="12808" width="12.6640625" style="52" bestFit="1" customWidth="1"/>
    <col min="12809" max="12809" width="18.5" style="52" bestFit="1" customWidth="1"/>
    <col min="12810" max="12810" width="16.1640625" style="52" bestFit="1" customWidth="1"/>
    <col min="12811" max="12811" width="14.5" style="52" bestFit="1" customWidth="1"/>
    <col min="12812" max="12812" width="6.33203125" style="52" bestFit="1" customWidth="1"/>
    <col min="12813" max="12813" width="21" style="52" bestFit="1" customWidth="1"/>
    <col min="12814" max="12814" width="17.83203125" style="52" bestFit="1" customWidth="1"/>
    <col min="12815" max="13056" width="8.83203125" style="52"/>
    <col min="13057" max="13057" width="12.5" style="52" customWidth="1"/>
    <col min="13058" max="13058" width="12.6640625" style="52" bestFit="1" customWidth="1"/>
    <col min="13059" max="13059" width="18.5" style="52" bestFit="1" customWidth="1"/>
    <col min="13060" max="13060" width="16.1640625" style="52" bestFit="1" customWidth="1"/>
    <col min="13061" max="13061" width="14.5" style="52" bestFit="1" customWidth="1"/>
    <col min="13062" max="13062" width="6.33203125" style="52" bestFit="1" customWidth="1"/>
    <col min="13063" max="13063" width="12.5" style="52" customWidth="1"/>
    <col min="13064" max="13064" width="12.6640625" style="52" bestFit="1" customWidth="1"/>
    <col min="13065" max="13065" width="18.5" style="52" bestFit="1" customWidth="1"/>
    <col min="13066" max="13066" width="16.1640625" style="52" bestFit="1" customWidth="1"/>
    <col min="13067" max="13067" width="14.5" style="52" bestFit="1" customWidth="1"/>
    <col min="13068" max="13068" width="6.33203125" style="52" bestFit="1" customWidth="1"/>
    <col min="13069" max="13069" width="21" style="52" bestFit="1" customWidth="1"/>
    <col min="13070" max="13070" width="17.83203125" style="52" bestFit="1" customWidth="1"/>
    <col min="13071" max="13312" width="8.83203125" style="52"/>
    <col min="13313" max="13313" width="12.5" style="52" customWidth="1"/>
    <col min="13314" max="13314" width="12.6640625" style="52" bestFit="1" customWidth="1"/>
    <col min="13315" max="13315" width="18.5" style="52" bestFit="1" customWidth="1"/>
    <col min="13316" max="13316" width="16.1640625" style="52" bestFit="1" customWidth="1"/>
    <col min="13317" max="13317" width="14.5" style="52" bestFit="1" customWidth="1"/>
    <col min="13318" max="13318" width="6.33203125" style="52" bestFit="1" customWidth="1"/>
    <col min="13319" max="13319" width="12.5" style="52" customWidth="1"/>
    <col min="13320" max="13320" width="12.6640625" style="52" bestFit="1" customWidth="1"/>
    <col min="13321" max="13321" width="18.5" style="52" bestFit="1" customWidth="1"/>
    <col min="13322" max="13322" width="16.1640625" style="52" bestFit="1" customWidth="1"/>
    <col min="13323" max="13323" width="14.5" style="52" bestFit="1" customWidth="1"/>
    <col min="13324" max="13324" width="6.33203125" style="52" bestFit="1" customWidth="1"/>
    <col min="13325" max="13325" width="21" style="52" bestFit="1" customWidth="1"/>
    <col min="13326" max="13326" width="17.83203125" style="52" bestFit="1" customWidth="1"/>
    <col min="13327" max="13568" width="8.83203125" style="52"/>
    <col min="13569" max="13569" width="12.5" style="52" customWidth="1"/>
    <col min="13570" max="13570" width="12.6640625" style="52" bestFit="1" customWidth="1"/>
    <col min="13571" max="13571" width="18.5" style="52" bestFit="1" customWidth="1"/>
    <col min="13572" max="13572" width="16.1640625" style="52" bestFit="1" customWidth="1"/>
    <col min="13573" max="13573" width="14.5" style="52" bestFit="1" customWidth="1"/>
    <col min="13574" max="13574" width="6.33203125" style="52" bestFit="1" customWidth="1"/>
    <col min="13575" max="13575" width="12.5" style="52" customWidth="1"/>
    <col min="13576" max="13576" width="12.6640625" style="52" bestFit="1" customWidth="1"/>
    <col min="13577" max="13577" width="18.5" style="52" bestFit="1" customWidth="1"/>
    <col min="13578" max="13578" width="16.1640625" style="52" bestFit="1" customWidth="1"/>
    <col min="13579" max="13579" width="14.5" style="52" bestFit="1" customWidth="1"/>
    <col min="13580" max="13580" width="6.33203125" style="52" bestFit="1" customWidth="1"/>
    <col min="13581" max="13581" width="21" style="52" bestFit="1" customWidth="1"/>
    <col min="13582" max="13582" width="17.83203125" style="52" bestFit="1" customWidth="1"/>
    <col min="13583" max="13824" width="8.83203125" style="52"/>
    <col min="13825" max="13825" width="12.5" style="52" customWidth="1"/>
    <col min="13826" max="13826" width="12.6640625" style="52" bestFit="1" customWidth="1"/>
    <col min="13827" max="13827" width="18.5" style="52" bestFit="1" customWidth="1"/>
    <col min="13828" max="13828" width="16.1640625" style="52" bestFit="1" customWidth="1"/>
    <col min="13829" max="13829" width="14.5" style="52" bestFit="1" customWidth="1"/>
    <col min="13830" max="13830" width="6.33203125" style="52" bestFit="1" customWidth="1"/>
    <col min="13831" max="13831" width="12.5" style="52" customWidth="1"/>
    <col min="13832" max="13832" width="12.6640625" style="52" bestFit="1" customWidth="1"/>
    <col min="13833" max="13833" width="18.5" style="52" bestFit="1" customWidth="1"/>
    <col min="13834" max="13834" width="16.1640625" style="52" bestFit="1" customWidth="1"/>
    <col min="13835" max="13835" width="14.5" style="52" bestFit="1" customWidth="1"/>
    <col min="13836" max="13836" width="6.33203125" style="52" bestFit="1" customWidth="1"/>
    <col min="13837" max="13837" width="21" style="52" bestFit="1" customWidth="1"/>
    <col min="13838" max="13838" width="17.83203125" style="52" bestFit="1" customWidth="1"/>
    <col min="13839" max="14080" width="8.83203125" style="52"/>
    <col min="14081" max="14081" width="12.5" style="52" customWidth="1"/>
    <col min="14082" max="14082" width="12.6640625" style="52" bestFit="1" customWidth="1"/>
    <col min="14083" max="14083" width="18.5" style="52" bestFit="1" customWidth="1"/>
    <col min="14084" max="14084" width="16.1640625" style="52" bestFit="1" customWidth="1"/>
    <col min="14085" max="14085" width="14.5" style="52" bestFit="1" customWidth="1"/>
    <col min="14086" max="14086" width="6.33203125" style="52" bestFit="1" customWidth="1"/>
    <col min="14087" max="14087" width="12.5" style="52" customWidth="1"/>
    <col min="14088" max="14088" width="12.6640625" style="52" bestFit="1" customWidth="1"/>
    <col min="14089" max="14089" width="18.5" style="52" bestFit="1" customWidth="1"/>
    <col min="14090" max="14090" width="16.1640625" style="52" bestFit="1" customWidth="1"/>
    <col min="14091" max="14091" width="14.5" style="52" bestFit="1" customWidth="1"/>
    <col min="14092" max="14092" width="6.33203125" style="52" bestFit="1" customWidth="1"/>
    <col min="14093" max="14093" width="21" style="52" bestFit="1" customWidth="1"/>
    <col min="14094" max="14094" width="17.83203125" style="52" bestFit="1" customWidth="1"/>
    <col min="14095" max="14336" width="8.83203125" style="52"/>
    <col min="14337" max="14337" width="12.5" style="52" customWidth="1"/>
    <col min="14338" max="14338" width="12.6640625" style="52" bestFit="1" customWidth="1"/>
    <col min="14339" max="14339" width="18.5" style="52" bestFit="1" customWidth="1"/>
    <col min="14340" max="14340" width="16.1640625" style="52" bestFit="1" customWidth="1"/>
    <col min="14341" max="14341" width="14.5" style="52" bestFit="1" customWidth="1"/>
    <col min="14342" max="14342" width="6.33203125" style="52" bestFit="1" customWidth="1"/>
    <col min="14343" max="14343" width="12.5" style="52" customWidth="1"/>
    <col min="14344" max="14344" width="12.6640625" style="52" bestFit="1" customWidth="1"/>
    <col min="14345" max="14345" width="18.5" style="52" bestFit="1" customWidth="1"/>
    <col min="14346" max="14346" width="16.1640625" style="52" bestFit="1" customWidth="1"/>
    <col min="14347" max="14347" width="14.5" style="52" bestFit="1" customWidth="1"/>
    <col min="14348" max="14348" width="6.33203125" style="52" bestFit="1" customWidth="1"/>
    <col min="14349" max="14349" width="21" style="52" bestFit="1" customWidth="1"/>
    <col min="14350" max="14350" width="17.83203125" style="52" bestFit="1" customWidth="1"/>
    <col min="14351" max="14592" width="8.83203125" style="52"/>
    <col min="14593" max="14593" width="12.5" style="52" customWidth="1"/>
    <col min="14594" max="14594" width="12.6640625" style="52" bestFit="1" customWidth="1"/>
    <col min="14595" max="14595" width="18.5" style="52" bestFit="1" customWidth="1"/>
    <col min="14596" max="14596" width="16.1640625" style="52" bestFit="1" customWidth="1"/>
    <col min="14597" max="14597" width="14.5" style="52" bestFit="1" customWidth="1"/>
    <col min="14598" max="14598" width="6.33203125" style="52" bestFit="1" customWidth="1"/>
    <col min="14599" max="14599" width="12.5" style="52" customWidth="1"/>
    <col min="14600" max="14600" width="12.6640625" style="52" bestFit="1" customWidth="1"/>
    <col min="14601" max="14601" width="18.5" style="52" bestFit="1" customWidth="1"/>
    <col min="14602" max="14602" width="16.1640625" style="52" bestFit="1" customWidth="1"/>
    <col min="14603" max="14603" width="14.5" style="52" bestFit="1" customWidth="1"/>
    <col min="14604" max="14604" width="6.33203125" style="52" bestFit="1" customWidth="1"/>
    <col min="14605" max="14605" width="21" style="52" bestFit="1" customWidth="1"/>
    <col min="14606" max="14606" width="17.83203125" style="52" bestFit="1" customWidth="1"/>
    <col min="14607" max="14848" width="8.83203125" style="52"/>
    <col min="14849" max="14849" width="12.5" style="52" customWidth="1"/>
    <col min="14850" max="14850" width="12.6640625" style="52" bestFit="1" customWidth="1"/>
    <col min="14851" max="14851" width="18.5" style="52" bestFit="1" customWidth="1"/>
    <col min="14852" max="14852" width="16.1640625" style="52" bestFit="1" customWidth="1"/>
    <col min="14853" max="14853" width="14.5" style="52" bestFit="1" customWidth="1"/>
    <col min="14854" max="14854" width="6.33203125" style="52" bestFit="1" customWidth="1"/>
    <col min="14855" max="14855" width="12.5" style="52" customWidth="1"/>
    <col min="14856" max="14856" width="12.6640625" style="52" bestFit="1" customWidth="1"/>
    <col min="14857" max="14857" width="18.5" style="52" bestFit="1" customWidth="1"/>
    <col min="14858" max="14858" width="16.1640625" style="52" bestFit="1" customWidth="1"/>
    <col min="14859" max="14859" width="14.5" style="52" bestFit="1" customWidth="1"/>
    <col min="14860" max="14860" width="6.33203125" style="52" bestFit="1" customWidth="1"/>
    <col min="14861" max="14861" width="21" style="52" bestFit="1" customWidth="1"/>
    <col min="14862" max="14862" width="17.83203125" style="52" bestFit="1" customWidth="1"/>
    <col min="14863" max="15104" width="8.83203125" style="52"/>
    <col min="15105" max="15105" width="12.5" style="52" customWidth="1"/>
    <col min="15106" max="15106" width="12.6640625" style="52" bestFit="1" customWidth="1"/>
    <col min="15107" max="15107" width="18.5" style="52" bestFit="1" customWidth="1"/>
    <col min="15108" max="15108" width="16.1640625" style="52" bestFit="1" customWidth="1"/>
    <col min="15109" max="15109" width="14.5" style="52" bestFit="1" customWidth="1"/>
    <col min="15110" max="15110" width="6.33203125" style="52" bestFit="1" customWidth="1"/>
    <col min="15111" max="15111" width="12.5" style="52" customWidth="1"/>
    <col min="15112" max="15112" width="12.6640625" style="52" bestFit="1" customWidth="1"/>
    <col min="15113" max="15113" width="18.5" style="52" bestFit="1" customWidth="1"/>
    <col min="15114" max="15114" width="16.1640625" style="52" bestFit="1" customWidth="1"/>
    <col min="15115" max="15115" width="14.5" style="52" bestFit="1" customWidth="1"/>
    <col min="15116" max="15116" width="6.33203125" style="52" bestFit="1" customWidth="1"/>
    <col min="15117" max="15117" width="21" style="52" bestFit="1" customWidth="1"/>
    <col min="15118" max="15118" width="17.83203125" style="52" bestFit="1" customWidth="1"/>
    <col min="15119" max="15360" width="8.83203125" style="52"/>
    <col min="15361" max="15361" width="12.5" style="52" customWidth="1"/>
    <col min="15362" max="15362" width="12.6640625" style="52" bestFit="1" customWidth="1"/>
    <col min="15363" max="15363" width="18.5" style="52" bestFit="1" customWidth="1"/>
    <col min="15364" max="15364" width="16.1640625" style="52" bestFit="1" customWidth="1"/>
    <col min="15365" max="15365" width="14.5" style="52" bestFit="1" customWidth="1"/>
    <col min="15366" max="15366" width="6.33203125" style="52" bestFit="1" customWidth="1"/>
    <col min="15367" max="15367" width="12.5" style="52" customWidth="1"/>
    <col min="15368" max="15368" width="12.6640625" style="52" bestFit="1" customWidth="1"/>
    <col min="15369" max="15369" width="18.5" style="52" bestFit="1" customWidth="1"/>
    <col min="15370" max="15370" width="16.1640625" style="52" bestFit="1" customWidth="1"/>
    <col min="15371" max="15371" width="14.5" style="52" bestFit="1" customWidth="1"/>
    <col min="15372" max="15372" width="6.33203125" style="52" bestFit="1" customWidth="1"/>
    <col min="15373" max="15373" width="21" style="52" bestFit="1" customWidth="1"/>
    <col min="15374" max="15374" width="17.83203125" style="52" bestFit="1" customWidth="1"/>
    <col min="15375" max="15616" width="8.83203125" style="52"/>
    <col min="15617" max="15617" width="12.5" style="52" customWidth="1"/>
    <col min="15618" max="15618" width="12.6640625" style="52" bestFit="1" customWidth="1"/>
    <col min="15619" max="15619" width="18.5" style="52" bestFit="1" customWidth="1"/>
    <col min="15620" max="15620" width="16.1640625" style="52" bestFit="1" customWidth="1"/>
    <col min="15621" max="15621" width="14.5" style="52" bestFit="1" customWidth="1"/>
    <col min="15622" max="15622" width="6.33203125" style="52" bestFit="1" customWidth="1"/>
    <col min="15623" max="15623" width="12.5" style="52" customWidth="1"/>
    <col min="15624" max="15624" width="12.6640625" style="52" bestFit="1" customWidth="1"/>
    <col min="15625" max="15625" width="18.5" style="52" bestFit="1" customWidth="1"/>
    <col min="15626" max="15626" width="16.1640625" style="52" bestFit="1" customWidth="1"/>
    <col min="15627" max="15627" width="14.5" style="52" bestFit="1" customWidth="1"/>
    <col min="15628" max="15628" width="6.33203125" style="52" bestFit="1" customWidth="1"/>
    <col min="15629" max="15629" width="21" style="52" bestFit="1" customWidth="1"/>
    <col min="15630" max="15630" width="17.83203125" style="52" bestFit="1" customWidth="1"/>
    <col min="15631" max="15872" width="8.83203125" style="52"/>
    <col min="15873" max="15873" width="12.5" style="52" customWidth="1"/>
    <col min="15874" max="15874" width="12.6640625" style="52" bestFit="1" customWidth="1"/>
    <col min="15875" max="15875" width="18.5" style="52" bestFit="1" customWidth="1"/>
    <col min="15876" max="15876" width="16.1640625" style="52" bestFit="1" customWidth="1"/>
    <col min="15877" max="15877" width="14.5" style="52" bestFit="1" customWidth="1"/>
    <col min="15878" max="15878" width="6.33203125" style="52" bestFit="1" customWidth="1"/>
    <col min="15879" max="15879" width="12.5" style="52" customWidth="1"/>
    <col min="15880" max="15880" width="12.6640625" style="52" bestFit="1" customWidth="1"/>
    <col min="15881" max="15881" width="18.5" style="52" bestFit="1" customWidth="1"/>
    <col min="15882" max="15882" width="16.1640625" style="52" bestFit="1" customWidth="1"/>
    <col min="15883" max="15883" width="14.5" style="52" bestFit="1" customWidth="1"/>
    <col min="15884" max="15884" width="6.33203125" style="52" bestFit="1" customWidth="1"/>
    <col min="15885" max="15885" width="21" style="52" bestFit="1" customWidth="1"/>
    <col min="15886" max="15886" width="17.83203125" style="52" bestFit="1" customWidth="1"/>
    <col min="15887" max="16128" width="8.83203125" style="52"/>
    <col min="16129" max="16129" width="12.5" style="52" customWidth="1"/>
    <col min="16130" max="16130" width="12.6640625" style="52" bestFit="1" customWidth="1"/>
    <col min="16131" max="16131" width="18.5" style="52" bestFit="1" customWidth="1"/>
    <col min="16132" max="16132" width="16.1640625" style="52" bestFit="1" customWidth="1"/>
    <col min="16133" max="16133" width="14.5" style="52" bestFit="1" customWidth="1"/>
    <col min="16134" max="16134" width="6.33203125" style="52" bestFit="1" customWidth="1"/>
    <col min="16135" max="16135" width="12.5" style="52" customWidth="1"/>
    <col min="16136" max="16136" width="12.6640625" style="52" bestFit="1" customWidth="1"/>
    <col min="16137" max="16137" width="18.5" style="52" bestFit="1" customWidth="1"/>
    <col min="16138" max="16138" width="16.1640625" style="52" bestFit="1" customWidth="1"/>
    <col min="16139" max="16139" width="14.5" style="52" bestFit="1" customWidth="1"/>
    <col min="16140" max="16140" width="6.33203125" style="52" bestFit="1" customWidth="1"/>
    <col min="16141" max="16141" width="21" style="52" bestFit="1" customWidth="1"/>
    <col min="16142" max="16142" width="17.83203125" style="52" bestFit="1" customWidth="1"/>
    <col min="16143" max="16384" width="8.83203125" style="52"/>
  </cols>
  <sheetData>
    <row r="1" spans="1:15">
      <c r="A1" s="49" t="s">
        <v>122</v>
      </c>
      <c r="B1" s="50"/>
      <c r="C1" s="50"/>
      <c r="D1" s="50"/>
      <c r="E1" s="50"/>
      <c r="F1" s="50"/>
    </row>
    <row r="2" spans="1:15">
      <c r="A2" s="49"/>
      <c r="B2" s="50"/>
      <c r="C2" s="50"/>
      <c r="D2" s="50"/>
      <c r="E2" s="50"/>
      <c r="F2" s="50"/>
    </row>
    <row r="3" spans="1:15">
      <c r="A3" s="49" t="s">
        <v>113</v>
      </c>
      <c r="B3" s="50" t="s">
        <v>114</v>
      </c>
      <c r="C3" s="50" t="s">
        <v>115</v>
      </c>
      <c r="D3" s="50" t="s">
        <v>116</v>
      </c>
      <c r="E3" s="50" t="s">
        <v>117</v>
      </c>
      <c r="F3" s="50" t="s">
        <v>118</v>
      </c>
    </row>
    <row r="4" spans="1:15">
      <c r="A4" s="51">
        <v>1</v>
      </c>
      <c r="B4" s="53">
        <v>50000</v>
      </c>
      <c r="C4" s="53">
        <v>35000</v>
      </c>
      <c r="D4" s="53">
        <f>B4-C4</f>
        <v>15000</v>
      </c>
      <c r="E4" s="54">
        <f>D4/B4</f>
        <v>0.3</v>
      </c>
      <c r="F4" s="55">
        <f>RANK(E4,$E$4:$E$7)</f>
        <v>3</v>
      </c>
    </row>
    <row r="5" spans="1:15">
      <c r="A5" s="51">
        <v>2</v>
      </c>
      <c r="B5" s="53">
        <v>30000</v>
      </c>
      <c r="C5" s="53">
        <v>9000</v>
      </c>
      <c r="D5" s="53">
        <f>B5-C5</f>
        <v>21000</v>
      </c>
      <c r="E5" s="54">
        <f>D5/B5</f>
        <v>0.7</v>
      </c>
      <c r="F5" s="55">
        <f>RANK(E5,$E$4:$E$7)</f>
        <v>1</v>
      </c>
    </row>
    <row r="6" spans="1:15">
      <c r="A6" s="51">
        <v>3</v>
      </c>
      <c r="B6" s="53">
        <v>75000</v>
      </c>
      <c r="C6" s="53">
        <v>30000</v>
      </c>
      <c r="D6" s="53">
        <f>B6-C6</f>
        <v>45000</v>
      </c>
      <c r="E6" s="54">
        <f>D6/B6</f>
        <v>0.6</v>
      </c>
      <c r="F6" s="55">
        <f>RANK(E6,$E$4:$E$7)</f>
        <v>2</v>
      </c>
    </row>
    <row r="7" spans="1:15">
      <c r="A7" s="51">
        <v>4</v>
      </c>
      <c r="B7" s="53">
        <v>65000</v>
      </c>
      <c r="C7" s="53">
        <v>78000</v>
      </c>
      <c r="D7" s="53">
        <f>B7-C7</f>
        <v>-13000</v>
      </c>
      <c r="E7" s="54">
        <f>D7/B7</f>
        <v>-0.2</v>
      </c>
      <c r="F7" s="55">
        <f>RANK(E7,$E$4:$E$7)</f>
        <v>4</v>
      </c>
    </row>
    <row r="8" spans="1:15">
      <c r="A8" s="49" t="s">
        <v>119</v>
      </c>
      <c r="B8" s="56">
        <f>SUM(B4:B7)</f>
        <v>220000</v>
      </c>
      <c r="C8" s="56">
        <f>SUM(C4:C7)</f>
        <v>152000</v>
      </c>
      <c r="D8" s="56">
        <f>SUM(D4:D7)</f>
        <v>68000</v>
      </c>
      <c r="E8" s="57">
        <f>D8/B8</f>
        <v>0.30909090909090908</v>
      </c>
    </row>
    <row r="9" spans="1:15">
      <c r="A9" s="51" t="s">
        <v>120</v>
      </c>
      <c r="B9" s="53"/>
      <c r="C9" s="53"/>
      <c r="D9" s="53">
        <v>44000</v>
      </c>
    </row>
    <row r="10" spans="1:15">
      <c r="A10" s="49" t="s">
        <v>69</v>
      </c>
      <c r="B10" s="56"/>
      <c r="C10" s="56"/>
      <c r="D10" s="56">
        <f>D8-D9</f>
        <v>24000</v>
      </c>
    </row>
    <row r="12" spans="1:15">
      <c r="G12" s="49" t="s">
        <v>113</v>
      </c>
      <c r="H12" s="50" t="s">
        <v>114</v>
      </c>
      <c r="I12" s="50" t="s">
        <v>115</v>
      </c>
      <c r="J12" s="50" t="s">
        <v>116</v>
      </c>
      <c r="K12" s="50" t="s">
        <v>117</v>
      </c>
      <c r="L12" s="50" t="s">
        <v>118</v>
      </c>
      <c r="M12" s="50" t="s">
        <v>123</v>
      </c>
      <c r="N12" s="50" t="s">
        <v>124</v>
      </c>
      <c r="O12" s="50" t="s">
        <v>125</v>
      </c>
    </row>
    <row r="13" spans="1:15">
      <c r="G13" s="58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f>H13</f>
        <v>0</v>
      </c>
      <c r="N13" s="60">
        <f>-J19</f>
        <v>-44000</v>
      </c>
      <c r="O13" s="61">
        <f>N13</f>
        <v>-44000</v>
      </c>
    </row>
    <row r="14" spans="1:15">
      <c r="G14" s="51">
        <v>2</v>
      </c>
      <c r="H14" s="53">
        <v>30000</v>
      </c>
      <c r="I14" s="53">
        <v>9000</v>
      </c>
      <c r="J14" s="53">
        <f>H14-I14</f>
        <v>21000</v>
      </c>
      <c r="K14" s="54">
        <f>J14/H14</f>
        <v>0.7</v>
      </c>
      <c r="L14" s="55">
        <f>RANK(K14,$E$4:$E$7)</f>
        <v>1</v>
      </c>
      <c r="M14" s="61">
        <f>M13+H14</f>
        <v>30000</v>
      </c>
      <c r="N14" s="61">
        <f>N13+J14</f>
        <v>-23000</v>
      </c>
    </row>
    <row r="15" spans="1:15">
      <c r="G15" s="51">
        <v>3</v>
      </c>
      <c r="H15" s="53">
        <v>75000</v>
      </c>
      <c r="I15" s="53">
        <v>30000</v>
      </c>
      <c r="J15" s="53">
        <f>H15-I15</f>
        <v>45000</v>
      </c>
      <c r="K15" s="54">
        <f>J15/H15</f>
        <v>0.6</v>
      </c>
      <c r="L15" s="55">
        <f>RANK(K15,$E$4:$E$7)</f>
        <v>2</v>
      </c>
      <c r="M15" s="61">
        <f>M14+H15</f>
        <v>105000</v>
      </c>
      <c r="N15" s="61">
        <f>N14+J15</f>
        <v>22000</v>
      </c>
    </row>
    <row r="16" spans="1:15">
      <c r="G16" s="51">
        <v>1</v>
      </c>
      <c r="H16" s="53">
        <v>50000</v>
      </c>
      <c r="I16" s="53">
        <v>35000</v>
      </c>
      <c r="J16" s="53">
        <f>H16-I16</f>
        <v>15000</v>
      </c>
      <c r="K16" s="54">
        <f>J16/H16</f>
        <v>0.3</v>
      </c>
      <c r="L16" s="55">
        <f>RANK(K16,$E$4:$E$7)</f>
        <v>3</v>
      </c>
      <c r="M16" s="61">
        <f>M15+H16</f>
        <v>155000</v>
      </c>
      <c r="N16" s="61">
        <f>N15+J16</f>
        <v>37000</v>
      </c>
    </row>
    <row r="17" spans="7:15">
      <c r="G17" s="51">
        <v>4</v>
      </c>
      <c r="H17" s="53">
        <v>65000</v>
      </c>
      <c r="I17" s="53">
        <v>78000</v>
      </c>
      <c r="J17" s="53">
        <f>H17-I17</f>
        <v>-13000</v>
      </c>
      <c r="K17" s="54">
        <f>J17/H17</f>
        <v>-0.2</v>
      </c>
      <c r="L17" s="55">
        <f>RANK(K17,$E$4:$E$7)</f>
        <v>4</v>
      </c>
      <c r="M17" s="61">
        <f>M16+H17</f>
        <v>220000</v>
      </c>
      <c r="N17" s="61">
        <f>N16+J17</f>
        <v>24000</v>
      </c>
      <c r="O17" s="61">
        <f>N17</f>
        <v>24000</v>
      </c>
    </row>
    <row r="18" spans="7:15">
      <c r="G18" s="49" t="s">
        <v>119</v>
      </c>
      <c r="H18" s="56">
        <f>SUM(H14:H17)</f>
        <v>220000</v>
      </c>
      <c r="I18" s="56">
        <f>SUM(I14:I17)</f>
        <v>152000</v>
      </c>
      <c r="J18" s="56">
        <f>SUM(J14:J17)</f>
        <v>68000</v>
      </c>
      <c r="K18" s="57">
        <f>J18/H18</f>
        <v>0.30909090909090908</v>
      </c>
      <c r="L18" s="55"/>
    </row>
    <row r="19" spans="7:15">
      <c r="G19" s="51" t="s">
        <v>120</v>
      </c>
      <c r="H19" s="53"/>
      <c r="I19" s="53"/>
      <c r="J19" s="53">
        <v>44000</v>
      </c>
      <c r="K19" s="55"/>
      <c r="L19" s="55"/>
    </row>
    <row r="20" spans="7:15">
      <c r="G20" s="49" t="s">
        <v>69</v>
      </c>
      <c r="H20" s="56"/>
      <c r="I20" s="56"/>
      <c r="J20" s="56">
        <f>J18-J19</f>
        <v>24000</v>
      </c>
      <c r="K20" s="55"/>
      <c r="L20" s="55"/>
    </row>
  </sheetData>
  <pageMargins left="0.75" right="0.75" top="1" bottom="1" header="0.5" footer="0.5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workbookViewId="0"/>
  </sheetViews>
  <sheetFormatPr baseColWidth="10" defaultColWidth="8.83203125" defaultRowHeight="15" x14ac:dyDescent="0"/>
  <cols>
    <col min="1" max="1" width="15.33203125" style="51" customWidth="1"/>
    <col min="2" max="2" width="12.6640625" style="55" bestFit="1" customWidth="1"/>
    <col min="3" max="3" width="18.5" style="55" bestFit="1" customWidth="1"/>
    <col min="4" max="4" width="16.1640625" style="55" bestFit="1" customWidth="1"/>
    <col min="5" max="5" width="14.5" style="55" bestFit="1" customWidth="1"/>
    <col min="6" max="6" width="6.33203125" style="55" bestFit="1" customWidth="1"/>
    <col min="7" max="7" width="12.5" style="51" customWidth="1"/>
    <col min="8" max="8" width="12.6640625" style="52" bestFit="1" customWidth="1"/>
    <col min="9" max="9" width="18.5" style="52" bestFit="1" customWidth="1"/>
    <col min="10" max="10" width="16.1640625" style="52" bestFit="1" customWidth="1"/>
    <col min="11" max="11" width="14.5" style="52" bestFit="1" customWidth="1"/>
    <col min="12" max="12" width="6.33203125" style="52" bestFit="1" customWidth="1"/>
    <col min="13" max="13" width="21" style="52" bestFit="1" customWidth="1"/>
    <col min="14" max="14" width="17.83203125" style="52" bestFit="1" customWidth="1"/>
    <col min="15" max="256" width="8.83203125" style="52"/>
    <col min="257" max="257" width="15.33203125" style="52" customWidth="1"/>
    <col min="258" max="258" width="12.6640625" style="52" bestFit="1" customWidth="1"/>
    <col min="259" max="259" width="18.5" style="52" bestFit="1" customWidth="1"/>
    <col min="260" max="260" width="16.1640625" style="52" bestFit="1" customWidth="1"/>
    <col min="261" max="261" width="14.5" style="52" bestFit="1" customWidth="1"/>
    <col min="262" max="262" width="6.33203125" style="52" bestFit="1" customWidth="1"/>
    <col min="263" max="263" width="12.5" style="52" customWidth="1"/>
    <col min="264" max="264" width="12.6640625" style="52" bestFit="1" customWidth="1"/>
    <col min="265" max="265" width="18.5" style="52" bestFit="1" customWidth="1"/>
    <col min="266" max="266" width="16.1640625" style="52" bestFit="1" customWidth="1"/>
    <col min="267" max="267" width="14.5" style="52" bestFit="1" customWidth="1"/>
    <col min="268" max="268" width="6.33203125" style="52" bestFit="1" customWidth="1"/>
    <col min="269" max="269" width="21" style="52" bestFit="1" customWidth="1"/>
    <col min="270" max="270" width="17.83203125" style="52" bestFit="1" customWidth="1"/>
    <col min="271" max="512" width="8.83203125" style="52"/>
    <col min="513" max="513" width="15.33203125" style="52" customWidth="1"/>
    <col min="514" max="514" width="12.6640625" style="52" bestFit="1" customWidth="1"/>
    <col min="515" max="515" width="18.5" style="52" bestFit="1" customWidth="1"/>
    <col min="516" max="516" width="16.1640625" style="52" bestFit="1" customWidth="1"/>
    <col min="517" max="517" width="14.5" style="52" bestFit="1" customWidth="1"/>
    <col min="518" max="518" width="6.33203125" style="52" bestFit="1" customWidth="1"/>
    <col min="519" max="519" width="12.5" style="52" customWidth="1"/>
    <col min="520" max="520" width="12.6640625" style="52" bestFit="1" customWidth="1"/>
    <col min="521" max="521" width="18.5" style="52" bestFit="1" customWidth="1"/>
    <col min="522" max="522" width="16.1640625" style="52" bestFit="1" customWidth="1"/>
    <col min="523" max="523" width="14.5" style="52" bestFit="1" customWidth="1"/>
    <col min="524" max="524" width="6.33203125" style="52" bestFit="1" customWidth="1"/>
    <col min="525" max="525" width="21" style="52" bestFit="1" customWidth="1"/>
    <col min="526" max="526" width="17.83203125" style="52" bestFit="1" customWidth="1"/>
    <col min="527" max="768" width="8.83203125" style="52"/>
    <col min="769" max="769" width="15.33203125" style="52" customWidth="1"/>
    <col min="770" max="770" width="12.6640625" style="52" bestFit="1" customWidth="1"/>
    <col min="771" max="771" width="18.5" style="52" bestFit="1" customWidth="1"/>
    <col min="772" max="772" width="16.1640625" style="52" bestFit="1" customWidth="1"/>
    <col min="773" max="773" width="14.5" style="52" bestFit="1" customWidth="1"/>
    <col min="774" max="774" width="6.33203125" style="52" bestFit="1" customWidth="1"/>
    <col min="775" max="775" width="12.5" style="52" customWidth="1"/>
    <col min="776" max="776" width="12.6640625" style="52" bestFit="1" customWidth="1"/>
    <col min="777" max="777" width="18.5" style="52" bestFit="1" customWidth="1"/>
    <col min="778" max="778" width="16.1640625" style="52" bestFit="1" customWidth="1"/>
    <col min="779" max="779" width="14.5" style="52" bestFit="1" customWidth="1"/>
    <col min="780" max="780" width="6.33203125" style="52" bestFit="1" customWidth="1"/>
    <col min="781" max="781" width="21" style="52" bestFit="1" customWidth="1"/>
    <col min="782" max="782" width="17.83203125" style="52" bestFit="1" customWidth="1"/>
    <col min="783" max="1024" width="8.83203125" style="52"/>
    <col min="1025" max="1025" width="15.33203125" style="52" customWidth="1"/>
    <col min="1026" max="1026" width="12.6640625" style="52" bestFit="1" customWidth="1"/>
    <col min="1027" max="1027" width="18.5" style="52" bestFit="1" customWidth="1"/>
    <col min="1028" max="1028" width="16.1640625" style="52" bestFit="1" customWidth="1"/>
    <col min="1029" max="1029" width="14.5" style="52" bestFit="1" customWidth="1"/>
    <col min="1030" max="1030" width="6.33203125" style="52" bestFit="1" customWidth="1"/>
    <col min="1031" max="1031" width="12.5" style="52" customWidth="1"/>
    <col min="1032" max="1032" width="12.6640625" style="52" bestFit="1" customWidth="1"/>
    <col min="1033" max="1033" width="18.5" style="52" bestFit="1" customWidth="1"/>
    <col min="1034" max="1034" width="16.1640625" style="52" bestFit="1" customWidth="1"/>
    <col min="1035" max="1035" width="14.5" style="52" bestFit="1" customWidth="1"/>
    <col min="1036" max="1036" width="6.33203125" style="52" bestFit="1" customWidth="1"/>
    <col min="1037" max="1037" width="21" style="52" bestFit="1" customWidth="1"/>
    <col min="1038" max="1038" width="17.83203125" style="52" bestFit="1" customWidth="1"/>
    <col min="1039" max="1280" width="8.83203125" style="52"/>
    <col min="1281" max="1281" width="15.33203125" style="52" customWidth="1"/>
    <col min="1282" max="1282" width="12.6640625" style="52" bestFit="1" customWidth="1"/>
    <col min="1283" max="1283" width="18.5" style="52" bestFit="1" customWidth="1"/>
    <col min="1284" max="1284" width="16.1640625" style="52" bestFit="1" customWidth="1"/>
    <col min="1285" max="1285" width="14.5" style="52" bestFit="1" customWidth="1"/>
    <col min="1286" max="1286" width="6.33203125" style="52" bestFit="1" customWidth="1"/>
    <col min="1287" max="1287" width="12.5" style="52" customWidth="1"/>
    <col min="1288" max="1288" width="12.6640625" style="52" bestFit="1" customWidth="1"/>
    <col min="1289" max="1289" width="18.5" style="52" bestFit="1" customWidth="1"/>
    <col min="1290" max="1290" width="16.1640625" style="52" bestFit="1" customWidth="1"/>
    <col min="1291" max="1291" width="14.5" style="52" bestFit="1" customWidth="1"/>
    <col min="1292" max="1292" width="6.33203125" style="52" bestFit="1" customWidth="1"/>
    <col min="1293" max="1293" width="21" style="52" bestFit="1" customWidth="1"/>
    <col min="1294" max="1294" width="17.83203125" style="52" bestFit="1" customWidth="1"/>
    <col min="1295" max="1536" width="8.83203125" style="52"/>
    <col min="1537" max="1537" width="15.33203125" style="52" customWidth="1"/>
    <col min="1538" max="1538" width="12.6640625" style="52" bestFit="1" customWidth="1"/>
    <col min="1539" max="1539" width="18.5" style="52" bestFit="1" customWidth="1"/>
    <col min="1540" max="1540" width="16.1640625" style="52" bestFit="1" customWidth="1"/>
    <col min="1541" max="1541" width="14.5" style="52" bestFit="1" customWidth="1"/>
    <col min="1542" max="1542" width="6.33203125" style="52" bestFit="1" customWidth="1"/>
    <col min="1543" max="1543" width="12.5" style="52" customWidth="1"/>
    <col min="1544" max="1544" width="12.6640625" style="52" bestFit="1" customWidth="1"/>
    <col min="1545" max="1545" width="18.5" style="52" bestFit="1" customWidth="1"/>
    <col min="1546" max="1546" width="16.1640625" style="52" bestFit="1" customWidth="1"/>
    <col min="1547" max="1547" width="14.5" style="52" bestFit="1" customWidth="1"/>
    <col min="1548" max="1548" width="6.33203125" style="52" bestFit="1" customWidth="1"/>
    <col min="1549" max="1549" width="21" style="52" bestFit="1" customWidth="1"/>
    <col min="1550" max="1550" width="17.83203125" style="52" bestFit="1" customWidth="1"/>
    <col min="1551" max="1792" width="8.83203125" style="52"/>
    <col min="1793" max="1793" width="15.33203125" style="52" customWidth="1"/>
    <col min="1794" max="1794" width="12.6640625" style="52" bestFit="1" customWidth="1"/>
    <col min="1795" max="1795" width="18.5" style="52" bestFit="1" customWidth="1"/>
    <col min="1796" max="1796" width="16.1640625" style="52" bestFit="1" customWidth="1"/>
    <col min="1797" max="1797" width="14.5" style="52" bestFit="1" customWidth="1"/>
    <col min="1798" max="1798" width="6.33203125" style="52" bestFit="1" customWidth="1"/>
    <col min="1799" max="1799" width="12.5" style="52" customWidth="1"/>
    <col min="1800" max="1800" width="12.6640625" style="52" bestFit="1" customWidth="1"/>
    <col min="1801" max="1801" width="18.5" style="52" bestFit="1" customWidth="1"/>
    <col min="1802" max="1802" width="16.1640625" style="52" bestFit="1" customWidth="1"/>
    <col min="1803" max="1803" width="14.5" style="52" bestFit="1" customWidth="1"/>
    <col min="1804" max="1804" width="6.33203125" style="52" bestFit="1" customWidth="1"/>
    <col min="1805" max="1805" width="21" style="52" bestFit="1" customWidth="1"/>
    <col min="1806" max="1806" width="17.83203125" style="52" bestFit="1" customWidth="1"/>
    <col min="1807" max="2048" width="8.83203125" style="52"/>
    <col min="2049" max="2049" width="15.33203125" style="52" customWidth="1"/>
    <col min="2050" max="2050" width="12.6640625" style="52" bestFit="1" customWidth="1"/>
    <col min="2051" max="2051" width="18.5" style="52" bestFit="1" customWidth="1"/>
    <col min="2052" max="2052" width="16.1640625" style="52" bestFit="1" customWidth="1"/>
    <col min="2053" max="2053" width="14.5" style="52" bestFit="1" customWidth="1"/>
    <col min="2054" max="2054" width="6.33203125" style="52" bestFit="1" customWidth="1"/>
    <col min="2055" max="2055" width="12.5" style="52" customWidth="1"/>
    <col min="2056" max="2056" width="12.6640625" style="52" bestFit="1" customWidth="1"/>
    <col min="2057" max="2057" width="18.5" style="52" bestFit="1" customWidth="1"/>
    <col min="2058" max="2058" width="16.1640625" style="52" bestFit="1" customWidth="1"/>
    <col min="2059" max="2059" width="14.5" style="52" bestFit="1" customWidth="1"/>
    <col min="2060" max="2060" width="6.33203125" style="52" bestFit="1" customWidth="1"/>
    <col min="2061" max="2061" width="21" style="52" bestFit="1" customWidth="1"/>
    <col min="2062" max="2062" width="17.83203125" style="52" bestFit="1" customWidth="1"/>
    <col min="2063" max="2304" width="8.83203125" style="52"/>
    <col min="2305" max="2305" width="15.33203125" style="52" customWidth="1"/>
    <col min="2306" max="2306" width="12.6640625" style="52" bestFit="1" customWidth="1"/>
    <col min="2307" max="2307" width="18.5" style="52" bestFit="1" customWidth="1"/>
    <col min="2308" max="2308" width="16.1640625" style="52" bestFit="1" customWidth="1"/>
    <col min="2309" max="2309" width="14.5" style="52" bestFit="1" customWidth="1"/>
    <col min="2310" max="2310" width="6.33203125" style="52" bestFit="1" customWidth="1"/>
    <col min="2311" max="2311" width="12.5" style="52" customWidth="1"/>
    <col min="2312" max="2312" width="12.6640625" style="52" bestFit="1" customWidth="1"/>
    <col min="2313" max="2313" width="18.5" style="52" bestFit="1" customWidth="1"/>
    <col min="2314" max="2314" width="16.1640625" style="52" bestFit="1" customWidth="1"/>
    <col min="2315" max="2315" width="14.5" style="52" bestFit="1" customWidth="1"/>
    <col min="2316" max="2316" width="6.33203125" style="52" bestFit="1" customWidth="1"/>
    <col min="2317" max="2317" width="21" style="52" bestFit="1" customWidth="1"/>
    <col min="2318" max="2318" width="17.83203125" style="52" bestFit="1" customWidth="1"/>
    <col min="2319" max="2560" width="8.83203125" style="52"/>
    <col min="2561" max="2561" width="15.33203125" style="52" customWidth="1"/>
    <col min="2562" max="2562" width="12.6640625" style="52" bestFit="1" customWidth="1"/>
    <col min="2563" max="2563" width="18.5" style="52" bestFit="1" customWidth="1"/>
    <col min="2564" max="2564" width="16.1640625" style="52" bestFit="1" customWidth="1"/>
    <col min="2565" max="2565" width="14.5" style="52" bestFit="1" customWidth="1"/>
    <col min="2566" max="2566" width="6.33203125" style="52" bestFit="1" customWidth="1"/>
    <col min="2567" max="2567" width="12.5" style="52" customWidth="1"/>
    <col min="2568" max="2568" width="12.6640625" style="52" bestFit="1" customWidth="1"/>
    <col min="2569" max="2569" width="18.5" style="52" bestFit="1" customWidth="1"/>
    <col min="2570" max="2570" width="16.1640625" style="52" bestFit="1" customWidth="1"/>
    <col min="2571" max="2571" width="14.5" style="52" bestFit="1" customWidth="1"/>
    <col min="2572" max="2572" width="6.33203125" style="52" bestFit="1" customWidth="1"/>
    <col min="2573" max="2573" width="21" style="52" bestFit="1" customWidth="1"/>
    <col min="2574" max="2574" width="17.83203125" style="52" bestFit="1" customWidth="1"/>
    <col min="2575" max="2816" width="8.83203125" style="52"/>
    <col min="2817" max="2817" width="15.33203125" style="52" customWidth="1"/>
    <col min="2818" max="2818" width="12.6640625" style="52" bestFit="1" customWidth="1"/>
    <col min="2819" max="2819" width="18.5" style="52" bestFit="1" customWidth="1"/>
    <col min="2820" max="2820" width="16.1640625" style="52" bestFit="1" customWidth="1"/>
    <col min="2821" max="2821" width="14.5" style="52" bestFit="1" customWidth="1"/>
    <col min="2822" max="2822" width="6.33203125" style="52" bestFit="1" customWidth="1"/>
    <col min="2823" max="2823" width="12.5" style="52" customWidth="1"/>
    <col min="2824" max="2824" width="12.6640625" style="52" bestFit="1" customWidth="1"/>
    <col min="2825" max="2825" width="18.5" style="52" bestFit="1" customWidth="1"/>
    <col min="2826" max="2826" width="16.1640625" style="52" bestFit="1" customWidth="1"/>
    <col min="2827" max="2827" width="14.5" style="52" bestFit="1" customWidth="1"/>
    <col min="2828" max="2828" width="6.33203125" style="52" bestFit="1" customWidth="1"/>
    <col min="2829" max="2829" width="21" style="52" bestFit="1" customWidth="1"/>
    <col min="2830" max="2830" width="17.83203125" style="52" bestFit="1" customWidth="1"/>
    <col min="2831" max="3072" width="8.83203125" style="52"/>
    <col min="3073" max="3073" width="15.33203125" style="52" customWidth="1"/>
    <col min="3074" max="3074" width="12.6640625" style="52" bestFit="1" customWidth="1"/>
    <col min="3075" max="3075" width="18.5" style="52" bestFit="1" customWidth="1"/>
    <col min="3076" max="3076" width="16.1640625" style="52" bestFit="1" customWidth="1"/>
    <col min="3077" max="3077" width="14.5" style="52" bestFit="1" customWidth="1"/>
    <col min="3078" max="3078" width="6.33203125" style="52" bestFit="1" customWidth="1"/>
    <col min="3079" max="3079" width="12.5" style="52" customWidth="1"/>
    <col min="3080" max="3080" width="12.6640625" style="52" bestFit="1" customWidth="1"/>
    <col min="3081" max="3081" width="18.5" style="52" bestFit="1" customWidth="1"/>
    <col min="3082" max="3082" width="16.1640625" style="52" bestFit="1" customWidth="1"/>
    <col min="3083" max="3083" width="14.5" style="52" bestFit="1" customWidth="1"/>
    <col min="3084" max="3084" width="6.33203125" style="52" bestFit="1" customWidth="1"/>
    <col min="3085" max="3085" width="21" style="52" bestFit="1" customWidth="1"/>
    <col min="3086" max="3086" width="17.83203125" style="52" bestFit="1" customWidth="1"/>
    <col min="3087" max="3328" width="8.83203125" style="52"/>
    <col min="3329" max="3329" width="15.33203125" style="52" customWidth="1"/>
    <col min="3330" max="3330" width="12.6640625" style="52" bestFit="1" customWidth="1"/>
    <col min="3331" max="3331" width="18.5" style="52" bestFit="1" customWidth="1"/>
    <col min="3332" max="3332" width="16.1640625" style="52" bestFit="1" customWidth="1"/>
    <col min="3333" max="3333" width="14.5" style="52" bestFit="1" customWidth="1"/>
    <col min="3334" max="3334" width="6.33203125" style="52" bestFit="1" customWidth="1"/>
    <col min="3335" max="3335" width="12.5" style="52" customWidth="1"/>
    <col min="3336" max="3336" width="12.6640625" style="52" bestFit="1" customWidth="1"/>
    <col min="3337" max="3337" width="18.5" style="52" bestFit="1" customWidth="1"/>
    <col min="3338" max="3338" width="16.1640625" style="52" bestFit="1" customWidth="1"/>
    <col min="3339" max="3339" width="14.5" style="52" bestFit="1" customWidth="1"/>
    <col min="3340" max="3340" width="6.33203125" style="52" bestFit="1" customWidth="1"/>
    <col min="3341" max="3341" width="21" style="52" bestFit="1" customWidth="1"/>
    <col min="3342" max="3342" width="17.83203125" style="52" bestFit="1" customWidth="1"/>
    <col min="3343" max="3584" width="8.83203125" style="52"/>
    <col min="3585" max="3585" width="15.33203125" style="52" customWidth="1"/>
    <col min="3586" max="3586" width="12.6640625" style="52" bestFit="1" customWidth="1"/>
    <col min="3587" max="3587" width="18.5" style="52" bestFit="1" customWidth="1"/>
    <col min="3588" max="3588" width="16.1640625" style="52" bestFit="1" customWidth="1"/>
    <col min="3589" max="3589" width="14.5" style="52" bestFit="1" customWidth="1"/>
    <col min="3590" max="3590" width="6.33203125" style="52" bestFit="1" customWidth="1"/>
    <col min="3591" max="3591" width="12.5" style="52" customWidth="1"/>
    <col min="3592" max="3592" width="12.6640625" style="52" bestFit="1" customWidth="1"/>
    <col min="3593" max="3593" width="18.5" style="52" bestFit="1" customWidth="1"/>
    <col min="3594" max="3594" width="16.1640625" style="52" bestFit="1" customWidth="1"/>
    <col min="3595" max="3595" width="14.5" style="52" bestFit="1" customWidth="1"/>
    <col min="3596" max="3596" width="6.33203125" style="52" bestFit="1" customWidth="1"/>
    <col min="3597" max="3597" width="21" style="52" bestFit="1" customWidth="1"/>
    <col min="3598" max="3598" width="17.83203125" style="52" bestFit="1" customWidth="1"/>
    <col min="3599" max="3840" width="8.83203125" style="52"/>
    <col min="3841" max="3841" width="15.33203125" style="52" customWidth="1"/>
    <col min="3842" max="3842" width="12.6640625" style="52" bestFit="1" customWidth="1"/>
    <col min="3843" max="3843" width="18.5" style="52" bestFit="1" customWidth="1"/>
    <col min="3844" max="3844" width="16.1640625" style="52" bestFit="1" customWidth="1"/>
    <col min="3845" max="3845" width="14.5" style="52" bestFit="1" customWidth="1"/>
    <col min="3846" max="3846" width="6.33203125" style="52" bestFit="1" customWidth="1"/>
    <col min="3847" max="3847" width="12.5" style="52" customWidth="1"/>
    <col min="3848" max="3848" width="12.6640625" style="52" bestFit="1" customWidth="1"/>
    <col min="3849" max="3849" width="18.5" style="52" bestFit="1" customWidth="1"/>
    <col min="3850" max="3850" width="16.1640625" style="52" bestFit="1" customWidth="1"/>
    <col min="3851" max="3851" width="14.5" style="52" bestFit="1" customWidth="1"/>
    <col min="3852" max="3852" width="6.33203125" style="52" bestFit="1" customWidth="1"/>
    <col min="3853" max="3853" width="21" style="52" bestFit="1" customWidth="1"/>
    <col min="3854" max="3854" width="17.83203125" style="52" bestFit="1" customWidth="1"/>
    <col min="3855" max="4096" width="8.83203125" style="52"/>
    <col min="4097" max="4097" width="15.33203125" style="52" customWidth="1"/>
    <col min="4098" max="4098" width="12.6640625" style="52" bestFit="1" customWidth="1"/>
    <col min="4099" max="4099" width="18.5" style="52" bestFit="1" customWidth="1"/>
    <col min="4100" max="4100" width="16.1640625" style="52" bestFit="1" customWidth="1"/>
    <col min="4101" max="4101" width="14.5" style="52" bestFit="1" customWidth="1"/>
    <col min="4102" max="4102" width="6.33203125" style="52" bestFit="1" customWidth="1"/>
    <col min="4103" max="4103" width="12.5" style="52" customWidth="1"/>
    <col min="4104" max="4104" width="12.6640625" style="52" bestFit="1" customWidth="1"/>
    <col min="4105" max="4105" width="18.5" style="52" bestFit="1" customWidth="1"/>
    <col min="4106" max="4106" width="16.1640625" style="52" bestFit="1" customWidth="1"/>
    <col min="4107" max="4107" width="14.5" style="52" bestFit="1" customWidth="1"/>
    <col min="4108" max="4108" width="6.33203125" style="52" bestFit="1" customWidth="1"/>
    <col min="4109" max="4109" width="21" style="52" bestFit="1" customWidth="1"/>
    <col min="4110" max="4110" width="17.83203125" style="52" bestFit="1" customWidth="1"/>
    <col min="4111" max="4352" width="8.83203125" style="52"/>
    <col min="4353" max="4353" width="15.33203125" style="52" customWidth="1"/>
    <col min="4354" max="4354" width="12.6640625" style="52" bestFit="1" customWidth="1"/>
    <col min="4355" max="4355" width="18.5" style="52" bestFit="1" customWidth="1"/>
    <col min="4356" max="4356" width="16.1640625" style="52" bestFit="1" customWidth="1"/>
    <col min="4357" max="4357" width="14.5" style="52" bestFit="1" customWidth="1"/>
    <col min="4358" max="4358" width="6.33203125" style="52" bestFit="1" customWidth="1"/>
    <col min="4359" max="4359" width="12.5" style="52" customWidth="1"/>
    <col min="4360" max="4360" width="12.6640625" style="52" bestFit="1" customWidth="1"/>
    <col min="4361" max="4361" width="18.5" style="52" bestFit="1" customWidth="1"/>
    <col min="4362" max="4362" width="16.1640625" style="52" bestFit="1" customWidth="1"/>
    <col min="4363" max="4363" width="14.5" style="52" bestFit="1" customWidth="1"/>
    <col min="4364" max="4364" width="6.33203125" style="52" bestFit="1" customWidth="1"/>
    <col min="4365" max="4365" width="21" style="52" bestFit="1" customWidth="1"/>
    <col min="4366" max="4366" width="17.83203125" style="52" bestFit="1" customWidth="1"/>
    <col min="4367" max="4608" width="8.83203125" style="52"/>
    <col min="4609" max="4609" width="15.33203125" style="52" customWidth="1"/>
    <col min="4610" max="4610" width="12.6640625" style="52" bestFit="1" customWidth="1"/>
    <col min="4611" max="4611" width="18.5" style="52" bestFit="1" customWidth="1"/>
    <col min="4612" max="4612" width="16.1640625" style="52" bestFit="1" customWidth="1"/>
    <col min="4613" max="4613" width="14.5" style="52" bestFit="1" customWidth="1"/>
    <col min="4614" max="4614" width="6.33203125" style="52" bestFit="1" customWidth="1"/>
    <col min="4615" max="4615" width="12.5" style="52" customWidth="1"/>
    <col min="4616" max="4616" width="12.6640625" style="52" bestFit="1" customWidth="1"/>
    <col min="4617" max="4617" width="18.5" style="52" bestFit="1" customWidth="1"/>
    <col min="4618" max="4618" width="16.1640625" style="52" bestFit="1" customWidth="1"/>
    <col min="4619" max="4619" width="14.5" style="52" bestFit="1" customWidth="1"/>
    <col min="4620" max="4620" width="6.33203125" style="52" bestFit="1" customWidth="1"/>
    <col min="4621" max="4621" width="21" style="52" bestFit="1" customWidth="1"/>
    <col min="4622" max="4622" width="17.83203125" style="52" bestFit="1" customWidth="1"/>
    <col min="4623" max="4864" width="8.83203125" style="52"/>
    <col min="4865" max="4865" width="15.33203125" style="52" customWidth="1"/>
    <col min="4866" max="4866" width="12.6640625" style="52" bestFit="1" customWidth="1"/>
    <col min="4867" max="4867" width="18.5" style="52" bestFit="1" customWidth="1"/>
    <col min="4868" max="4868" width="16.1640625" style="52" bestFit="1" customWidth="1"/>
    <col min="4869" max="4869" width="14.5" style="52" bestFit="1" customWidth="1"/>
    <col min="4870" max="4870" width="6.33203125" style="52" bestFit="1" customWidth="1"/>
    <col min="4871" max="4871" width="12.5" style="52" customWidth="1"/>
    <col min="4872" max="4872" width="12.6640625" style="52" bestFit="1" customWidth="1"/>
    <col min="4873" max="4873" width="18.5" style="52" bestFit="1" customWidth="1"/>
    <col min="4874" max="4874" width="16.1640625" style="52" bestFit="1" customWidth="1"/>
    <col min="4875" max="4875" width="14.5" style="52" bestFit="1" customWidth="1"/>
    <col min="4876" max="4876" width="6.33203125" style="52" bestFit="1" customWidth="1"/>
    <col min="4877" max="4877" width="21" style="52" bestFit="1" customWidth="1"/>
    <col min="4878" max="4878" width="17.83203125" style="52" bestFit="1" customWidth="1"/>
    <col min="4879" max="5120" width="8.83203125" style="52"/>
    <col min="5121" max="5121" width="15.33203125" style="52" customWidth="1"/>
    <col min="5122" max="5122" width="12.6640625" style="52" bestFit="1" customWidth="1"/>
    <col min="5123" max="5123" width="18.5" style="52" bestFit="1" customWidth="1"/>
    <col min="5124" max="5124" width="16.1640625" style="52" bestFit="1" customWidth="1"/>
    <col min="5125" max="5125" width="14.5" style="52" bestFit="1" customWidth="1"/>
    <col min="5126" max="5126" width="6.33203125" style="52" bestFit="1" customWidth="1"/>
    <col min="5127" max="5127" width="12.5" style="52" customWidth="1"/>
    <col min="5128" max="5128" width="12.6640625" style="52" bestFit="1" customWidth="1"/>
    <col min="5129" max="5129" width="18.5" style="52" bestFit="1" customWidth="1"/>
    <col min="5130" max="5130" width="16.1640625" style="52" bestFit="1" customWidth="1"/>
    <col min="5131" max="5131" width="14.5" style="52" bestFit="1" customWidth="1"/>
    <col min="5132" max="5132" width="6.33203125" style="52" bestFit="1" customWidth="1"/>
    <col min="5133" max="5133" width="21" style="52" bestFit="1" customWidth="1"/>
    <col min="5134" max="5134" width="17.83203125" style="52" bestFit="1" customWidth="1"/>
    <col min="5135" max="5376" width="8.83203125" style="52"/>
    <col min="5377" max="5377" width="15.33203125" style="52" customWidth="1"/>
    <col min="5378" max="5378" width="12.6640625" style="52" bestFit="1" customWidth="1"/>
    <col min="5379" max="5379" width="18.5" style="52" bestFit="1" customWidth="1"/>
    <col min="5380" max="5380" width="16.1640625" style="52" bestFit="1" customWidth="1"/>
    <col min="5381" max="5381" width="14.5" style="52" bestFit="1" customWidth="1"/>
    <col min="5382" max="5382" width="6.33203125" style="52" bestFit="1" customWidth="1"/>
    <col min="5383" max="5383" width="12.5" style="52" customWidth="1"/>
    <col min="5384" max="5384" width="12.6640625" style="52" bestFit="1" customWidth="1"/>
    <col min="5385" max="5385" width="18.5" style="52" bestFit="1" customWidth="1"/>
    <col min="5386" max="5386" width="16.1640625" style="52" bestFit="1" customWidth="1"/>
    <col min="5387" max="5387" width="14.5" style="52" bestFit="1" customWidth="1"/>
    <col min="5388" max="5388" width="6.33203125" style="52" bestFit="1" customWidth="1"/>
    <col min="5389" max="5389" width="21" style="52" bestFit="1" customWidth="1"/>
    <col min="5390" max="5390" width="17.83203125" style="52" bestFit="1" customWidth="1"/>
    <col min="5391" max="5632" width="8.83203125" style="52"/>
    <col min="5633" max="5633" width="15.33203125" style="52" customWidth="1"/>
    <col min="5634" max="5634" width="12.6640625" style="52" bestFit="1" customWidth="1"/>
    <col min="5635" max="5635" width="18.5" style="52" bestFit="1" customWidth="1"/>
    <col min="5636" max="5636" width="16.1640625" style="52" bestFit="1" customWidth="1"/>
    <col min="5637" max="5637" width="14.5" style="52" bestFit="1" customWidth="1"/>
    <col min="5638" max="5638" width="6.33203125" style="52" bestFit="1" customWidth="1"/>
    <col min="5639" max="5639" width="12.5" style="52" customWidth="1"/>
    <col min="5640" max="5640" width="12.6640625" style="52" bestFit="1" customWidth="1"/>
    <col min="5641" max="5641" width="18.5" style="52" bestFit="1" customWidth="1"/>
    <col min="5642" max="5642" width="16.1640625" style="52" bestFit="1" customWidth="1"/>
    <col min="5643" max="5643" width="14.5" style="52" bestFit="1" customWidth="1"/>
    <col min="5644" max="5644" width="6.33203125" style="52" bestFit="1" customWidth="1"/>
    <col min="5645" max="5645" width="21" style="52" bestFit="1" customWidth="1"/>
    <col min="5646" max="5646" width="17.83203125" style="52" bestFit="1" customWidth="1"/>
    <col min="5647" max="5888" width="8.83203125" style="52"/>
    <col min="5889" max="5889" width="15.33203125" style="52" customWidth="1"/>
    <col min="5890" max="5890" width="12.6640625" style="52" bestFit="1" customWidth="1"/>
    <col min="5891" max="5891" width="18.5" style="52" bestFit="1" customWidth="1"/>
    <col min="5892" max="5892" width="16.1640625" style="52" bestFit="1" customWidth="1"/>
    <col min="5893" max="5893" width="14.5" style="52" bestFit="1" customWidth="1"/>
    <col min="5894" max="5894" width="6.33203125" style="52" bestFit="1" customWidth="1"/>
    <col min="5895" max="5895" width="12.5" style="52" customWidth="1"/>
    <col min="5896" max="5896" width="12.6640625" style="52" bestFit="1" customWidth="1"/>
    <col min="5897" max="5897" width="18.5" style="52" bestFit="1" customWidth="1"/>
    <col min="5898" max="5898" width="16.1640625" style="52" bestFit="1" customWidth="1"/>
    <col min="5899" max="5899" width="14.5" style="52" bestFit="1" customWidth="1"/>
    <col min="5900" max="5900" width="6.33203125" style="52" bestFit="1" customWidth="1"/>
    <col min="5901" max="5901" width="21" style="52" bestFit="1" customWidth="1"/>
    <col min="5902" max="5902" width="17.83203125" style="52" bestFit="1" customWidth="1"/>
    <col min="5903" max="6144" width="8.83203125" style="52"/>
    <col min="6145" max="6145" width="15.33203125" style="52" customWidth="1"/>
    <col min="6146" max="6146" width="12.6640625" style="52" bestFit="1" customWidth="1"/>
    <col min="6147" max="6147" width="18.5" style="52" bestFit="1" customWidth="1"/>
    <col min="6148" max="6148" width="16.1640625" style="52" bestFit="1" customWidth="1"/>
    <col min="6149" max="6149" width="14.5" style="52" bestFit="1" customWidth="1"/>
    <col min="6150" max="6150" width="6.33203125" style="52" bestFit="1" customWidth="1"/>
    <col min="6151" max="6151" width="12.5" style="52" customWidth="1"/>
    <col min="6152" max="6152" width="12.6640625" style="52" bestFit="1" customWidth="1"/>
    <col min="6153" max="6153" width="18.5" style="52" bestFit="1" customWidth="1"/>
    <col min="6154" max="6154" width="16.1640625" style="52" bestFit="1" customWidth="1"/>
    <col min="6155" max="6155" width="14.5" style="52" bestFit="1" customWidth="1"/>
    <col min="6156" max="6156" width="6.33203125" style="52" bestFit="1" customWidth="1"/>
    <col min="6157" max="6157" width="21" style="52" bestFit="1" customWidth="1"/>
    <col min="6158" max="6158" width="17.83203125" style="52" bestFit="1" customWidth="1"/>
    <col min="6159" max="6400" width="8.83203125" style="52"/>
    <col min="6401" max="6401" width="15.33203125" style="52" customWidth="1"/>
    <col min="6402" max="6402" width="12.6640625" style="52" bestFit="1" customWidth="1"/>
    <col min="6403" max="6403" width="18.5" style="52" bestFit="1" customWidth="1"/>
    <col min="6404" max="6404" width="16.1640625" style="52" bestFit="1" customWidth="1"/>
    <col min="6405" max="6405" width="14.5" style="52" bestFit="1" customWidth="1"/>
    <col min="6406" max="6406" width="6.33203125" style="52" bestFit="1" customWidth="1"/>
    <col min="6407" max="6407" width="12.5" style="52" customWidth="1"/>
    <col min="6408" max="6408" width="12.6640625" style="52" bestFit="1" customWidth="1"/>
    <col min="6409" max="6409" width="18.5" style="52" bestFit="1" customWidth="1"/>
    <col min="6410" max="6410" width="16.1640625" style="52" bestFit="1" customWidth="1"/>
    <col min="6411" max="6411" width="14.5" style="52" bestFit="1" customWidth="1"/>
    <col min="6412" max="6412" width="6.33203125" style="52" bestFit="1" customWidth="1"/>
    <col min="6413" max="6413" width="21" style="52" bestFit="1" customWidth="1"/>
    <col min="6414" max="6414" width="17.83203125" style="52" bestFit="1" customWidth="1"/>
    <col min="6415" max="6656" width="8.83203125" style="52"/>
    <col min="6657" max="6657" width="15.33203125" style="52" customWidth="1"/>
    <col min="6658" max="6658" width="12.6640625" style="52" bestFit="1" customWidth="1"/>
    <col min="6659" max="6659" width="18.5" style="52" bestFit="1" customWidth="1"/>
    <col min="6660" max="6660" width="16.1640625" style="52" bestFit="1" customWidth="1"/>
    <col min="6661" max="6661" width="14.5" style="52" bestFit="1" customWidth="1"/>
    <col min="6662" max="6662" width="6.33203125" style="52" bestFit="1" customWidth="1"/>
    <col min="6663" max="6663" width="12.5" style="52" customWidth="1"/>
    <col min="6664" max="6664" width="12.6640625" style="52" bestFit="1" customWidth="1"/>
    <col min="6665" max="6665" width="18.5" style="52" bestFit="1" customWidth="1"/>
    <col min="6666" max="6666" width="16.1640625" style="52" bestFit="1" customWidth="1"/>
    <col min="6667" max="6667" width="14.5" style="52" bestFit="1" customWidth="1"/>
    <col min="6668" max="6668" width="6.33203125" style="52" bestFit="1" customWidth="1"/>
    <col min="6669" max="6669" width="21" style="52" bestFit="1" customWidth="1"/>
    <col min="6670" max="6670" width="17.83203125" style="52" bestFit="1" customWidth="1"/>
    <col min="6671" max="6912" width="8.83203125" style="52"/>
    <col min="6913" max="6913" width="15.33203125" style="52" customWidth="1"/>
    <col min="6914" max="6914" width="12.6640625" style="52" bestFit="1" customWidth="1"/>
    <col min="6915" max="6915" width="18.5" style="52" bestFit="1" customWidth="1"/>
    <col min="6916" max="6916" width="16.1640625" style="52" bestFit="1" customWidth="1"/>
    <col min="6917" max="6917" width="14.5" style="52" bestFit="1" customWidth="1"/>
    <col min="6918" max="6918" width="6.33203125" style="52" bestFit="1" customWidth="1"/>
    <col min="6919" max="6919" width="12.5" style="52" customWidth="1"/>
    <col min="6920" max="6920" width="12.6640625" style="52" bestFit="1" customWidth="1"/>
    <col min="6921" max="6921" width="18.5" style="52" bestFit="1" customWidth="1"/>
    <col min="6922" max="6922" width="16.1640625" style="52" bestFit="1" customWidth="1"/>
    <col min="6923" max="6923" width="14.5" style="52" bestFit="1" customWidth="1"/>
    <col min="6924" max="6924" width="6.33203125" style="52" bestFit="1" customWidth="1"/>
    <col min="6925" max="6925" width="21" style="52" bestFit="1" customWidth="1"/>
    <col min="6926" max="6926" width="17.83203125" style="52" bestFit="1" customWidth="1"/>
    <col min="6927" max="7168" width="8.83203125" style="52"/>
    <col min="7169" max="7169" width="15.33203125" style="52" customWidth="1"/>
    <col min="7170" max="7170" width="12.6640625" style="52" bestFit="1" customWidth="1"/>
    <col min="7171" max="7171" width="18.5" style="52" bestFit="1" customWidth="1"/>
    <col min="7172" max="7172" width="16.1640625" style="52" bestFit="1" customWidth="1"/>
    <col min="7173" max="7173" width="14.5" style="52" bestFit="1" customWidth="1"/>
    <col min="7174" max="7174" width="6.33203125" style="52" bestFit="1" customWidth="1"/>
    <col min="7175" max="7175" width="12.5" style="52" customWidth="1"/>
    <col min="7176" max="7176" width="12.6640625" style="52" bestFit="1" customWidth="1"/>
    <col min="7177" max="7177" width="18.5" style="52" bestFit="1" customWidth="1"/>
    <col min="7178" max="7178" width="16.1640625" style="52" bestFit="1" customWidth="1"/>
    <col min="7179" max="7179" width="14.5" style="52" bestFit="1" customWidth="1"/>
    <col min="7180" max="7180" width="6.33203125" style="52" bestFit="1" customWidth="1"/>
    <col min="7181" max="7181" width="21" style="52" bestFit="1" customWidth="1"/>
    <col min="7182" max="7182" width="17.83203125" style="52" bestFit="1" customWidth="1"/>
    <col min="7183" max="7424" width="8.83203125" style="52"/>
    <col min="7425" max="7425" width="15.33203125" style="52" customWidth="1"/>
    <col min="7426" max="7426" width="12.6640625" style="52" bestFit="1" customWidth="1"/>
    <col min="7427" max="7427" width="18.5" style="52" bestFit="1" customWidth="1"/>
    <col min="7428" max="7428" width="16.1640625" style="52" bestFit="1" customWidth="1"/>
    <col min="7429" max="7429" width="14.5" style="52" bestFit="1" customWidth="1"/>
    <col min="7430" max="7430" width="6.33203125" style="52" bestFit="1" customWidth="1"/>
    <col min="7431" max="7431" width="12.5" style="52" customWidth="1"/>
    <col min="7432" max="7432" width="12.6640625" style="52" bestFit="1" customWidth="1"/>
    <col min="7433" max="7433" width="18.5" style="52" bestFit="1" customWidth="1"/>
    <col min="7434" max="7434" width="16.1640625" style="52" bestFit="1" customWidth="1"/>
    <col min="7435" max="7435" width="14.5" style="52" bestFit="1" customWidth="1"/>
    <col min="7436" max="7436" width="6.33203125" style="52" bestFit="1" customWidth="1"/>
    <col min="7437" max="7437" width="21" style="52" bestFit="1" customWidth="1"/>
    <col min="7438" max="7438" width="17.83203125" style="52" bestFit="1" customWidth="1"/>
    <col min="7439" max="7680" width="8.83203125" style="52"/>
    <col min="7681" max="7681" width="15.33203125" style="52" customWidth="1"/>
    <col min="7682" max="7682" width="12.6640625" style="52" bestFit="1" customWidth="1"/>
    <col min="7683" max="7683" width="18.5" style="52" bestFit="1" customWidth="1"/>
    <col min="7684" max="7684" width="16.1640625" style="52" bestFit="1" customWidth="1"/>
    <col min="7685" max="7685" width="14.5" style="52" bestFit="1" customWidth="1"/>
    <col min="7686" max="7686" width="6.33203125" style="52" bestFit="1" customWidth="1"/>
    <col min="7687" max="7687" width="12.5" style="52" customWidth="1"/>
    <col min="7688" max="7688" width="12.6640625" style="52" bestFit="1" customWidth="1"/>
    <col min="7689" max="7689" width="18.5" style="52" bestFit="1" customWidth="1"/>
    <col min="7690" max="7690" width="16.1640625" style="52" bestFit="1" customWidth="1"/>
    <col min="7691" max="7691" width="14.5" style="52" bestFit="1" customWidth="1"/>
    <col min="7692" max="7692" width="6.33203125" style="52" bestFit="1" customWidth="1"/>
    <col min="7693" max="7693" width="21" style="52" bestFit="1" customWidth="1"/>
    <col min="7694" max="7694" width="17.83203125" style="52" bestFit="1" customWidth="1"/>
    <col min="7695" max="7936" width="8.83203125" style="52"/>
    <col min="7937" max="7937" width="15.33203125" style="52" customWidth="1"/>
    <col min="7938" max="7938" width="12.6640625" style="52" bestFit="1" customWidth="1"/>
    <col min="7939" max="7939" width="18.5" style="52" bestFit="1" customWidth="1"/>
    <col min="7940" max="7940" width="16.1640625" style="52" bestFit="1" customWidth="1"/>
    <col min="7941" max="7941" width="14.5" style="52" bestFit="1" customWidth="1"/>
    <col min="7942" max="7942" width="6.33203125" style="52" bestFit="1" customWidth="1"/>
    <col min="7943" max="7943" width="12.5" style="52" customWidth="1"/>
    <col min="7944" max="7944" width="12.6640625" style="52" bestFit="1" customWidth="1"/>
    <col min="7945" max="7945" width="18.5" style="52" bestFit="1" customWidth="1"/>
    <col min="7946" max="7946" width="16.1640625" style="52" bestFit="1" customWidth="1"/>
    <col min="7947" max="7947" width="14.5" style="52" bestFit="1" customWidth="1"/>
    <col min="7948" max="7948" width="6.33203125" style="52" bestFit="1" customWidth="1"/>
    <col min="7949" max="7949" width="21" style="52" bestFit="1" customWidth="1"/>
    <col min="7950" max="7950" width="17.83203125" style="52" bestFit="1" customWidth="1"/>
    <col min="7951" max="8192" width="8.83203125" style="52"/>
    <col min="8193" max="8193" width="15.33203125" style="52" customWidth="1"/>
    <col min="8194" max="8194" width="12.6640625" style="52" bestFit="1" customWidth="1"/>
    <col min="8195" max="8195" width="18.5" style="52" bestFit="1" customWidth="1"/>
    <col min="8196" max="8196" width="16.1640625" style="52" bestFit="1" customWidth="1"/>
    <col min="8197" max="8197" width="14.5" style="52" bestFit="1" customWidth="1"/>
    <col min="8198" max="8198" width="6.33203125" style="52" bestFit="1" customWidth="1"/>
    <col min="8199" max="8199" width="12.5" style="52" customWidth="1"/>
    <col min="8200" max="8200" width="12.6640625" style="52" bestFit="1" customWidth="1"/>
    <col min="8201" max="8201" width="18.5" style="52" bestFit="1" customWidth="1"/>
    <col min="8202" max="8202" width="16.1640625" style="52" bestFit="1" customWidth="1"/>
    <col min="8203" max="8203" width="14.5" style="52" bestFit="1" customWidth="1"/>
    <col min="8204" max="8204" width="6.33203125" style="52" bestFit="1" customWidth="1"/>
    <col min="8205" max="8205" width="21" style="52" bestFit="1" customWidth="1"/>
    <col min="8206" max="8206" width="17.83203125" style="52" bestFit="1" customWidth="1"/>
    <col min="8207" max="8448" width="8.83203125" style="52"/>
    <col min="8449" max="8449" width="15.33203125" style="52" customWidth="1"/>
    <col min="8450" max="8450" width="12.6640625" style="52" bestFit="1" customWidth="1"/>
    <col min="8451" max="8451" width="18.5" style="52" bestFit="1" customWidth="1"/>
    <col min="8452" max="8452" width="16.1640625" style="52" bestFit="1" customWidth="1"/>
    <col min="8453" max="8453" width="14.5" style="52" bestFit="1" customWidth="1"/>
    <col min="8454" max="8454" width="6.33203125" style="52" bestFit="1" customWidth="1"/>
    <col min="8455" max="8455" width="12.5" style="52" customWidth="1"/>
    <col min="8456" max="8456" width="12.6640625" style="52" bestFit="1" customWidth="1"/>
    <col min="8457" max="8457" width="18.5" style="52" bestFit="1" customWidth="1"/>
    <col min="8458" max="8458" width="16.1640625" style="52" bestFit="1" customWidth="1"/>
    <col min="8459" max="8459" width="14.5" style="52" bestFit="1" customWidth="1"/>
    <col min="8460" max="8460" width="6.33203125" style="52" bestFit="1" customWidth="1"/>
    <col min="8461" max="8461" width="21" style="52" bestFit="1" customWidth="1"/>
    <col min="8462" max="8462" width="17.83203125" style="52" bestFit="1" customWidth="1"/>
    <col min="8463" max="8704" width="8.83203125" style="52"/>
    <col min="8705" max="8705" width="15.33203125" style="52" customWidth="1"/>
    <col min="8706" max="8706" width="12.6640625" style="52" bestFit="1" customWidth="1"/>
    <col min="8707" max="8707" width="18.5" style="52" bestFit="1" customWidth="1"/>
    <col min="8708" max="8708" width="16.1640625" style="52" bestFit="1" customWidth="1"/>
    <col min="8709" max="8709" width="14.5" style="52" bestFit="1" customWidth="1"/>
    <col min="8710" max="8710" width="6.33203125" style="52" bestFit="1" customWidth="1"/>
    <col min="8711" max="8711" width="12.5" style="52" customWidth="1"/>
    <col min="8712" max="8712" width="12.6640625" style="52" bestFit="1" customWidth="1"/>
    <col min="8713" max="8713" width="18.5" style="52" bestFit="1" customWidth="1"/>
    <col min="8714" max="8714" width="16.1640625" style="52" bestFit="1" customWidth="1"/>
    <col min="8715" max="8715" width="14.5" style="52" bestFit="1" customWidth="1"/>
    <col min="8716" max="8716" width="6.33203125" style="52" bestFit="1" customWidth="1"/>
    <col min="8717" max="8717" width="21" style="52" bestFit="1" customWidth="1"/>
    <col min="8718" max="8718" width="17.83203125" style="52" bestFit="1" customWidth="1"/>
    <col min="8719" max="8960" width="8.83203125" style="52"/>
    <col min="8961" max="8961" width="15.33203125" style="52" customWidth="1"/>
    <col min="8962" max="8962" width="12.6640625" style="52" bestFit="1" customWidth="1"/>
    <col min="8963" max="8963" width="18.5" style="52" bestFit="1" customWidth="1"/>
    <col min="8964" max="8964" width="16.1640625" style="52" bestFit="1" customWidth="1"/>
    <col min="8965" max="8965" width="14.5" style="52" bestFit="1" customWidth="1"/>
    <col min="8966" max="8966" width="6.33203125" style="52" bestFit="1" customWidth="1"/>
    <col min="8967" max="8967" width="12.5" style="52" customWidth="1"/>
    <col min="8968" max="8968" width="12.6640625" style="52" bestFit="1" customWidth="1"/>
    <col min="8969" max="8969" width="18.5" style="52" bestFit="1" customWidth="1"/>
    <col min="8970" max="8970" width="16.1640625" style="52" bestFit="1" customWidth="1"/>
    <col min="8971" max="8971" width="14.5" style="52" bestFit="1" customWidth="1"/>
    <col min="8972" max="8972" width="6.33203125" style="52" bestFit="1" customWidth="1"/>
    <col min="8973" max="8973" width="21" style="52" bestFit="1" customWidth="1"/>
    <col min="8974" max="8974" width="17.83203125" style="52" bestFit="1" customWidth="1"/>
    <col min="8975" max="9216" width="8.83203125" style="52"/>
    <col min="9217" max="9217" width="15.33203125" style="52" customWidth="1"/>
    <col min="9218" max="9218" width="12.6640625" style="52" bestFit="1" customWidth="1"/>
    <col min="9219" max="9219" width="18.5" style="52" bestFit="1" customWidth="1"/>
    <col min="9220" max="9220" width="16.1640625" style="52" bestFit="1" customWidth="1"/>
    <col min="9221" max="9221" width="14.5" style="52" bestFit="1" customWidth="1"/>
    <col min="9222" max="9222" width="6.33203125" style="52" bestFit="1" customWidth="1"/>
    <col min="9223" max="9223" width="12.5" style="52" customWidth="1"/>
    <col min="9224" max="9224" width="12.6640625" style="52" bestFit="1" customWidth="1"/>
    <col min="9225" max="9225" width="18.5" style="52" bestFit="1" customWidth="1"/>
    <col min="9226" max="9226" width="16.1640625" style="52" bestFit="1" customWidth="1"/>
    <col min="9227" max="9227" width="14.5" style="52" bestFit="1" customWidth="1"/>
    <col min="9228" max="9228" width="6.33203125" style="52" bestFit="1" customWidth="1"/>
    <col min="9229" max="9229" width="21" style="52" bestFit="1" customWidth="1"/>
    <col min="9230" max="9230" width="17.83203125" style="52" bestFit="1" customWidth="1"/>
    <col min="9231" max="9472" width="8.83203125" style="52"/>
    <col min="9473" max="9473" width="15.33203125" style="52" customWidth="1"/>
    <col min="9474" max="9474" width="12.6640625" style="52" bestFit="1" customWidth="1"/>
    <col min="9475" max="9475" width="18.5" style="52" bestFit="1" customWidth="1"/>
    <col min="9476" max="9476" width="16.1640625" style="52" bestFit="1" customWidth="1"/>
    <col min="9477" max="9477" width="14.5" style="52" bestFit="1" customWidth="1"/>
    <col min="9478" max="9478" width="6.33203125" style="52" bestFit="1" customWidth="1"/>
    <col min="9479" max="9479" width="12.5" style="52" customWidth="1"/>
    <col min="9480" max="9480" width="12.6640625" style="52" bestFit="1" customWidth="1"/>
    <col min="9481" max="9481" width="18.5" style="52" bestFit="1" customWidth="1"/>
    <col min="9482" max="9482" width="16.1640625" style="52" bestFit="1" customWidth="1"/>
    <col min="9483" max="9483" width="14.5" style="52" bestFit="1" customWidth="1"/>
    <col min="9484" max="9484" width="6.33203125" style="52" bestFit="1" customWidth="1"/>
    <col min="9485" max="9485" width="21" style="52" bestFit="1" customWidth="1"/>
    <col min="9486" max="9486" width="17.83203125" style="52" bestFit="1" customWidth="1"/>
    <col min="9487" max="9728" width="8.83203125" style="52"/>
    <col min="9729" max="9729" width="15.33203125" style="52" customWidth="1"/>
    <col min="9730" max="9730" width="12.6640625" style="52" bestFit="1" customWidth="1"/>
    <col min="9731" max="9731" width="18.5" style="52" bestFit="1" customWidth="1"/>
    <col min="9732" max="9732" width="16.1640625" style="52" bestFit="1" customWidth="1"/>
    <col min="9733" max="9733" width="14.5" style="52" bestFit="1" customWidth="1"/>
    <col min="9734" max="9734" width="6.33203125" style="52" bestFit="1" customWidth="1"/>
    <col min="9735" max="9735" width="12.5" style="52" customWidth="1"/>
    <col min="9736" max="9736" width="12.6640625" style="52" bestFit="1" customWidth="1"/>
    <col min="9737" max="9737" width="18.5" style="52" bestFit="1" customWidth="1"/>
    <col min="9738" max="9738" width="16.1640625" style="52" bestFit="1" customWidth="1"/>
    <col min="9739" max="9739" width="14.5" style="52" bestFit="1" customWidth="1"/>
    <col min="9740" max="9740" width="6.33203125" style="52" bestFit="1" customWidth="1"/>
    <col min="9741" max="9741" width="21" style="52" bestFit="1" customWidth="1"/>
    <col min="9742" max="9742" width="17.83203125" style="52" bestFit="1" customWidth="1"/>
    <col min="9743" max="9984" width="8.83203125" style="52"/>
    <col min="9985" max="9985" width="15.33203125" style="52" customWidth="1"/>
    <col min="9986" max="9986" width="12.6640625" style="52" bestFit="1" customWidth="1"/>
    <col min="9987" max="9987" width="18.5" style="52" bestFit="1" customWidth="1"/>
    <col min="9988" max="9988" width="16.1640625" style="52" bestFit="1" customWidth="1"/>
    <col min="9989" max="9989" width="14.5" style="52" bestFit="1" customWidth="1"/>
    <col min="9990" max="9990" width="6.33203125" style="52" bestFit="1" customWidth="1"/>
    <col min="9991" max="9991" width="12.5" style="52" customWidth="1"/>
    <col min="9992" max="9992" width="12.6640625" style="52" bestFit="1" customWidth="1"/>
    <col min="9993" max="9993" width="18.5" style="52" bestFit="1" customWidth="1"/>
    <col min="9994" max="9994" width="16.1640625" style="52" bestFit="1" customWidth="1"/>
    <col min="9995" max="9995" width="14.5" style="52" bestFit="1" customWidth="1"/>
    <col min="9996" max="9996" width="6.33203125" style="52" bestFit="1" customWidth="1"/>
    <col min="9997" max="9997" width="21" style="52" bestFit="1" customWidth="1"/>
    <col min="9998" max="9998" width="17.83203125" style="52" bestFit="1" customWidth="1"/>
    <col min="9999" max="10240" width="8.83203125" style="52"/>
    <col min="10241" max="10241" width="15.33203125" style="52" customWidth="1"/>
    <col min="10242" max="10242" width="12.6640625" style="52" bestFit="1" customWidth="1"/>
    <col min="10243" max="10243" width="18.5" style="52" bestFit="1" customWidth="1"/>
    <col min="10244" max="10244" width="16.1640625" style="52" bestFit="1" customWidth="1"/>
    <col min="10245" max="10245" width="14.5" style="52" bestFit="1" customWidth="1"/>
    <col min="10246" max="10246" width="6.33203125" style="52" bestFit="1" customWidth="1"/>
    <col min="10247" max="10247" width="12.5" style="52" customWidth="1"/>
    <col min="10248" max="10248" width="12.6640625" style="52" bestFit="1" customWidth="1"/>
    <col min="10249" max="10249" width="18.5" style="52" bestFit="1" customWidth="1"/>
    <col min="10250" max="10250" width="16.1640625" style="52" bestFit="1" customWidth="1"/>
    <col min="10251" max="10251" width="14.5" style="52" bestFit="1" customWidth="1"/>
    <col min="10252" max="10252" width="6.33203125" style="52" bestFit="1" customWidth="1"/>
    <col min="10253" max="10253" width="21" style="52" bestFit="1" customWidth="1"/>
    <col min="10254" max="10254" width="17.83203125" style="52" bestFit="1" customWidth="1"/>
    <col min="10255" max="10496" width="8.83203125" style="52"/>
    <col min="10497" max="10497" width="15.33203125" style="52" customWidth="1"/>
    <col min="10498" max="10498" width="12.6640625" style="52" bestFit="1" customWidth="1"/>
    <col min="10499" max="10499" width="18.5" style="52" bestFit="1" customWidth="1"/>
    <col min="10500" max="10500" width="16.1640625" style="52" bestFit="1" customWidth="1"/>
    <col min="10501" max="10501" width="14.5" style="52" bestFit="1" customWidth="1"/>
    <col min="10502" max="10502" width="6.33203125" style="52" bestFit="1" customWidth="1"/>
    <col min="10503" max="10503" width="12.5" style="52" customWidth="1"/>
    <col min="10504" max="10504" width="12.6640625" style="52" bestFit="1" customWidth="1"/>
    <col min="10505" max="10505" width="18.5" style="52" bestFit="1" customWidth="1"/>
    <col min="10506" max="10506" width="16.1640625" style="52" bestFit="1" customWidth="1"/>
    <col min="10507" max="10507" width="14.5" style="52" bestFit="1" customWidth="1"/>
    <col min="10508" max="10508" width="6.33203125" style="52" bestFit="1" customWidth="1"/>
    <col min="10509" max="10509" width="21" style="52" bestFit="1" customWidth="1"/>
    <col min="10510" max="10510" width="17.83203125" style="52" bestFit="1" customWidth="1"/>
    <col min="10511" max="10752" width="8.83203125" style="52"/>
    <col min="10753" max="10753" width="15.33203125" style="52" customWidth="1"/>
    <col min="10754" max="10754" width="12.6640625" style="52" bestFit="1" customWidth="1"/>
    <col min="10755" max="10755" width="18.5" style="52" bestFit="1" customWidth="1"/>
    <col min="10756" max="10756" width="16.1640625" style="52" bestFit="1" customWidth="1"/>
    <col min="10757" max="10757" width="14.5" style="52" bestFit="1" customWidth="1"/>
    <col min="10758" max="10758" width="6.33203125" style="52" bestFit="1" customWidth="1"/>
    <col min="10759" max="10759" width="12.5" style="52" customWidth="1"/>
    <col min="10760" max="10760" width="12.6640625" style="52" bestFit="1" customWidth="1"/>
    <col min="10761" max="10761" width="18.5" style="52" bestFit="1" customWidth="1"/>
    <col min="10762" max="10762" width="16.1640625" style="52" bestFit="1" customWidth="1"/>
    <col min="10763" max="10763" width="14.5" style="52" bestFit="1" customWidth="1"/>
    <col min="10764" max="10764" width="6.33203125" style="52" bestFit="1" customWidth="1"/>
    <col min="10765" max="10765" width="21" style="52" bestFit="1" customWidth="1"/>
    <col min="10766" max="10766" width="17.83203125" style="52" bestFit="1" customWidth="1"/>
    <col min="10767" max="11008" width="8.83203125" style="52"/>
    <col min="11009" max="11009" width="15.33203125" style="52" customWidth="1"/>
    <col min="11010" max="11010" width="12.6640625" style="52" bestFit="1" customWidth="1"/>
    <col min="11011" max="11011" width="18.5" style="52" bestFit="1" customWidth="1"/>
    <col min="11012" max="11012" width="16.1640625" style="52" bestFit="1" customWidth="1"/>
    <col min="11013" max="11013" width="14.5" style="52" bestFit="1" customWidth="1"/>
    <col min="11014" max="11014" width="6.33203125" style="52" bestFit="1" customWidth="1"/>
    <col min="11015" max="11015" width="12.5" style="52" customWidth="1"/>
    <col min="11016" max="11016" width="12.6640625" style="52" bestFit="1" customWidth="1"/>
    <col min="11017" max="11017" width="18.5" style="52" bestFit="1" customWidth="1"/>
    <col min="11018" max="11018" width="16.1640625" style="52" bestFit="1" customWidth="1"/>
    <col min="11019" max="11019" width="14.5" style="52" bestFit="1" customWidth="1"/>
    <col min="11020" max="11020" width="6.33203125" style="52" bestFit="1" customWidth="1"/>
    <col min="11021" max="11021" width="21" style="52" bestFit="1" customWidth="1"/>
    <col min="11022" max="11022" width="17.83203125" style="52" bestFit="1" customWidth="1"/>
    <col min="11023" max="11264" width="8.83203125" style="52"/>
    <col min="11265" max="11265" width="15.33203125" style="52" customWidth="1"/>
    <col min="11266" max="11266" width="12.6640625" style="52" bestFit="1" customWidth="1"/>
    <col min="11267" max="11267" width="18.5" style="52" bestFit="1" customWidth="1"/>
    <col min="11268" max="11268" width="16.1640625" style="52" bestFit="1" customWidth="1"/>
    <col min="11269" max="11269" width="14.5" style="52" bestFit="1" customWidth="1"/>
    <col min="11270" max="11270" width="6.33203125" style="52" bestFit="1" customWidth="1"/>
    <col min="11271" max="11271" width="12.5" style="52" customWidth="1"/>
    <col min="11272" max="11272" width="12.6640625" style="52" bestFit="1" customWidth="1"/>
    <col min="11273" max="11273" width="18.5" style="52" bestFit="1" customWidth="1"/>
    <col min="11274" max="11274" width="16.1640625" style="52" bestFit="1" customWidth="1"/>
    <col min="11275" max="11275" width="14.5" style="52" bestFit="1" customWidth="1"/>
    <col min="11276" max="11276" width="6.33203125" style="52" bestFit="1" customWidth="1"/>
    <col min="11277" max="11277" width="21" style="52" bestFit="1" customWidth="1"/>
    <col min="11278" max="11278" width="17.83203125" style="52" bestFit="1" customWidth="1"/>
    <col min="11279" max="11520" width="8.83203125" style="52"/>
    <col min="11521" max="11521" width="15.33203125" style="52" customWidth="1"/>
    <col min="11522" max="11522" width="12.6640625" style="52" bestFit="1" customWidth="1"/>
    <col min="11523" max="11523" width="18.5" style="52" bestFit="1" customWidth="1"/>
    <col min="11524" max="11524" width="16.1640625" style="52" bestFit="1" customWidth="1"/>
    <col min="11525" max="11525" width="14.5" style="52" bestFit="1" customWidth="1"/>
    <col min="11526" max="11526" width="6.33203125" style="52" bestFit="1" customWidth="1"/>
    <col min="11527" max="11527" width="12.5" style="52" customWidth="1"/>
    <col min="11528" max="11528" width="12.6640625" style="52" bestFit="1" customWidth="1"/>
    <col min="11529" max="11529" width="18.5" style="52" bestFit="1" customWidth="1"/>
    <col min="11530" max="11530" width="16.1640625" style="52" bestFit="1" customWidth="1"/>
    <col min="11531" max="11531" width="14.5" style="52" bestFit="1" customWidth="1"/>
    <col min="11532" max="11532" width="6.33203125" style="52" bestFit="1" customWidth="1"/>
    <col min="11533" max="11533" width="21" style="52" bestFit="1" customWidth="1"/>
    <col min="11534" max="11534" width="17.83203125" style="52" bestFit="1" customWidth="1"/>
    <col min="11535" max="11776" width="8.83203125" style="52"/>
    <col min="11777" max="11777" width="15.33203125" style="52" customWidth="1"/>
    <col min="11778" max="11778" width="12.6640625" style="52" bestFit="1" customWidth="1"/>
    <col min="11779" max="11779" width="18.5" style="52" bestFit="1" customWidth="1"/>
    <col min="11780" max="11780" width="16.1640625" style="52" bestFit="1" customWidth="1"/>
    <col min="11781" max="11781" width="14.5" style="52" bestFit="1" customWidth="1"/>
    <col min="11782" max="11782" width="6.33203125" style="52" bestFit="1" customWidth="1"/>
    <col min="11783" max="11783" width="12.5" style="52" customWidth="1"/>
    <col min="11784" max="11784" width="12.6640625" style="52" bestFit="1" customWidth="1"/>
    <col min="11785" max="11785" width="18.5" style="52" bestFit="1" customWidth="1"/>
    <col min="11786" max="11786" width="16.1640625" style="52" bestFit="1" customWidth="1"/>
    <col min="11787" max="11787" width="14.5" style="52" bestFit="1" customWidth="1"/>
    <col min="11788" max="11788" width="6.33203125" style="52" bestFit="1" customWidth="1"/>
    <col min="11789" max="11789" width="21" style="52" bestFit="1" customWidth="1"/>
    <col min="11790" max="11790" width="17.83203125" style="52" bestFit="1" customWidth="1"/>
    <col min="11791" max="12032" width="8.83203125" style="52"/>
    <col min="12033" max="12033" width="15.33203125" style="52" customWidth="1"/>
    <col min="12034" max="12034" width="12.6640625" style="52" bestFit="1" customWidth="1"/>
    <col min="12035" max="12035" width="18.5" style="52" bestFit="1" customWidth="1"/>
    <col min="12036" max="12036" width="16.1640625" style="52" bestFit="1" customWidth="1"/>
    <col min="12037" max="12037" width="14.5" style="52" bestFit="1" customWidth="1"/>
    <col min="12038" max="12038" width="6.33203125" style="52" bestFit="1" customWidth="1"/>
    <col min="12039" max="12039" width="12.5" style="52" customWidth="1"/>
    <col min="12040" max="12040" width="12.6640625" style="52" bestFit="1" customWidth="1"/>
    <col min="12041" max="12041" width="18.5" style="52" bestFit="1" customWidth="1"/>
    <col min="12042" max="12042" width="16.1640625" style="52" bestFit="1" customWidth="1"/>
    <col min="12043" max="12043" width="14.5" style="52" bestFit="1" customWidth="1"/>
    <col min="12044" max="12044" width="6.33203125" style="52" bestFit="1" customWidth="1"/>
    <col min="12045" max="12045" width="21" style="52" bestFit="1" customWidth="1"/>
    <col min="12046" max="12046" width="17.83203125" style="52" bestFit="1" customWidth="1"/>
    <col min="12047" max="12288" width="8.83203125" style="52"/>
    <col min="12289" max="12289" width="15.33203125" style="52" customWidth="1"/>
    <col min="12290" max="12290" width="12.6640625" style="52" bestFit="1" customWidth="1"/>
    <col min="12291" max="12291" width="18.5" style="52" bestFit="1" customWidth="1"/>
    <col min="12292" max="12292" width="16.1640625" style="52" bestFit="1" customWidth="1"/>
    <col min="12293" max="12293" width="14.5" style="52" bestFit="1" customWidth="1"/>
    <col min="12294" max="12294" width="6.33203125" style="52" bestFit="1" customWidth="1"/>
    <col min="12295" max="12295" width="12.5" style="52" customWidth="1"/>
    <col min="12296" max="12296" width="12.6640625" style="52" bestFit="1" customWidth="1"/>
    <col min="12297" max="12297" width="18.5" style="52" bestFit="1" customWidth="1"/>
    <col min="12298" max="12298" width="16.1640625" style="52" bestFit="1" customWidth="1"/>
    <col min="12299" max="12299" width="14.5" style="52" bestFit="1" customWidth="1"/>
    <col min="12300" max="12300" width="6.33203125" style="52" bestFit="1" customWidth="1"/>
    <col min="12301" max="12301" width="21" style="52" bestFit="1" customWidth="1"/>
    <col min="12302" max="12302" width="17.83203125" style="52" bestFit="1" customWidth="1"/>
    <col min="12303" max="12544" width="8.83203125" style="52"/>
    <col min="12545" max="12545" width="15.33203125" style="52" customWidth="1"/>
    <col min="12546" max="12546" width="12.6640625" style="52" bestFit="1" customWidth="1"/>
    <col min="12547" max="12547" width="18.5" style="52" bestFit="1" customWidth="1"/>
    <col min="12548" max="12548" width="16.1640625" style="52" bestFit="1" customWidth="1"/>
    <col min="12549" max="12549" width="14.5" style="52" bestFit="1" customWidth="1"/>
    <col min="12550" max="12550" width="6.33203125" style="52" bestFit="1" customWidth="1"/>
    <col min="12551" max="12551" width="12.5" style="52" customWidth="1"/>
    <col min="12552" max="12552" width="12.6640625" style="52" bestFit="1" customWidth="1"/>
    <col min="12553" max="12553" width="18.5" style="52" bestFit="1" customWidth="1"/>
    <col min="12554" max="12554" width="16.1640625" style="52" bestFit="1" customWidth="1"/>
    <col min="12555" max="12555" width="14.5" style="52" bestFit="1" customWidth="1"/>
    <col min="12556" max="12556" width="6.33203125" style="52" bestFit="1" customWidth="1"/>
    <col min="12557" max="12557" width="21" style="52" bestFit="1" customWidth="1"/>
    <col min="12558" max="12558" width="17.83203125" style="52" bestFit="1" customWidth="1"/>
    <col min="12559" max="12800" width="8.83203125" style="52"/>
    <col min="12801" max="12801" width="15.33203125" style="52" customWidth="1"/>
    <col min="12802" max="12802" width="12.6640625" style="52" bestFit="1" customWidth="1"/>
    <col min="12803" max="12803" width="18.5" style="52" bestFit="1" customWidth="1"/>
    <col min="12804" max="12804" width="16.1640625" style="52" bestFit="1" customWidth="1"/>
    <col min="12805" max="12805" width="14.5" style="52" bestFit="1" customWidth="1"/>
    <col min="12806" max="12806" width="6.33203125" style="52" bestFit="1" customWidth="1"/>
    <col min="12807" max="12807" width="12.5" style="52" customWidth="1"/>
    <col min="12808" max="12808" width="12.6640625" style="52" bestFit="1" customWidth="1"/>
    <col min="12809" max="12809" width="18.5" style="52" bestFit="1" customWidth="1"/>
    <col min="12810" max="12810" width="16.1640625" style="52" bestFit="1" customWidth="1"/>
    <col min="12811" max="12811" width="14.5" style="52" bestFit="1" customWidth="1"/>
    <col min="12812" max="12812" width="6.33203125" style="52" bestFit="1" customWidth="1"/>
    <col min="12813" max="12813" width="21" style="52" bestFit="1" customWidth="1"/>
    <col min="12814" max="12814" width="17.83203125" style="52" bestFit="1" customWidth="1"/>
    <col min="12815" max="13056" width="8.83203125" style="52"/>
    <col min="13057" max="13057" width="15.33203125" style="52" customWidth="1"/>
    <col min="13058" max="13058" width="12.6640625" style="52" bestFit="1" customWidth="1"/>
    <col min="13059" max="13059" width="18.5" style="52" bestFit="1" customWidth="1"/>
    <col min="13060" max="13060" width="16.1640625" style="52" bestFit="1" customWidth="1"/>
    <col min="13061" max="13061" width="14.5" style="52" bestFit="1" customWidth="1"/>
    <col min="13062" max="13062" width="6.33203125" style="52" bestFit="1" customWidth="1"/>
    <col min="13063" max="13063" width="12.5" style="52" customWidth="1"/>
    <col min="13064" max="13064" width="12.6640625" style="52" bestFit="1" customWidth="1"/>
    <col min="13065" max="13065" width="18.5" style="52" bestFit="1" customWidth="1"/>
    <col min="13066" max="13066" width="16.1640625" style="52" bestFit="1" customWidth="1"/>
    <col min="13067" max="13067" width="14.5" style="52" bestFit="1" customWidth="1"/>
    <col min="13068" max="13068" width="6.33203125" style="52" bestFit="1" customWidth="1"/>
    <col min="13069" max="13069" width="21" style="52" bestFit="1" customWidth="1"/>
    <col min="13070" max="13070" width="17.83203125" style="52" bestFit="1" customWidth="1"/>
    <col min="13071" max="13312" width="8.83203125" style="52"/>
    <col min="13313" max="13313" width="15.33203125" style="52" customWidth="1"/>
    <col min="13314" max="13314" width="12.6640625" style="52" bestFit="1" customWidth="1"/>
    <col min="13315" max="13315" width="18.5" style="52" bestFit="1" customWidth="1"/>
    <col min="13316" max="13316" width="16.1640625" style="52" bestFit="1" customWidth="1"/>
    <col min="13317" max="13317" width="14.5" style="52" bestFit="1" customWidth="1"/>
    <col min="13318" max="13318" width="6.33203125" style="52" bestFit="1" customWidth="1"/>
    <col min="13319" max="13319" width="12.5" style="52" customWidth="1"/>
    <col min="13320" max="13320" width="12.6640625" style="52" bestFit="1" customWidth="1"/>
    <col min="13321" max="13321" width="18.5" style="52" bestFit="1" customWidth="1"/>
    <col min="13322" max="13322" width="16.1640625" style="52" bestFit="1" customWidth="1"/>
    <col min="13323" max="13323" width="14.5" style="52" bestFit="1" customWidth="1"/>
    <col min="13324" max="13324" width="6.33203125" style="52" bestFit="1" customWidth="1"/>
    <col min="13325" max="13325" width="21" style="52" bestFit="1" customWidth="1"/>
    <col min="13326" max="13326" width="17.83203125" style="52" bestFit="1" customWidth="1"/>
    <col min="13327" max="13568" width="8.83203125" style="52"/>
    <col min="13569" max="13569" width="15.33203125" style="52" customWidth="1"/>
    <col min="13570" max="13570" width="12.6640625" style="52" bestFit="1" customWidth="1"/>
    <col min="13571" max="13571" width="18.5" style="52" bestFit="1" customWidth="1"/>
    <col min="13572" max="13572" width="16.1640625" style="52" bestFit="1" customWidth="1"/>
    <col min="13573" max="13573" width="14.5" style="52" bestFit="1" customWidth="1"/>
    <col min="13574" max="13574" width="6.33203125" style="52" bestFit="1" customWidth="1"/>
    <col min="13575" max="13575" width="12.5" style="52" customWidth="1"/>
    <col min="13576" max="13576" width="12.6640625" style="52" bestFit="1" customWidth="1"/>
    <col min="13577" max="13577" width="18.5" style="52" bestFit="1" customWidth="1"/>
    <col min="13578" max="13578" width="16.1640625" style="52" bestFit="1" customWidth="1"/>
    <col min="13579" max="13579" width="14.5" style="52" bestFit="1" customWidth="1"/>
    <col min="13580" max="13580" width="6.33203125" style="52" bestFit="1" customWidth="1"/>
    <col min="13581" max="13581" width="21" style="52" bestFit="1" customWidth="1"/>
    <col min="13582" max="13582" width="17.83203125" style="52" bestFit="1" customWidth="1"/>
    <col min="13583" max="13824" width="8.83203125" style="52"/>
    <col min="13825" max="13825" width="15.33203125" style="52" customWidth="1"/>
    <col min="13826" max="13826" width="12.6640625" style="52" bestFit="1" customWidth="1"/>
    <col min="13827" max="13827" width="18.5" style="52" bestFit="1" customWidth="1"/>
    <col min="13828" max="13828" width="16.1640625" style="52" bestFit="1" customWidth="1"/>
    <col min="13829" max="13829" width="14.5" style="52" bestFit="1" customWidth="1"/>
    <col min="13830" max="13830" width="6.33203125" style="52" bestFit="1" customWidth="1"/>
    <col min="13831" max="13831" width="12.5" style="52" customWidth="1"/>
    <col min="13832" max="13832" width="12.6640625" style="52" bestFit="1" customWidth="1"/>
    <col min="13833" max="13833" width="18.5" style="52" bestFit="1" customWidth="1"/>
    <col min="13834" max="13834" width="16.1640625" style="52" bestFit="1" customWidth="1"/>
    <col min="13835" max="13835" width="14.5" style="52" bestFit="1" customWidth="1"/>
    <col min="13836" max="13836" width="6.33203125" style="52" bestFit="1" customWidth="1"/>
    <col min="13837" max="13837" width="21" style="52" bestFit="1" customWidth="1"/>
    <col min="13838" max="13838" width="17.83203125" style="52" bestFit="1" customWidth="1"/>
    <col min="13839" max="14080" width="8.83203125" style="52"/>
    <col min="14081" max="14081" width="15.33203125" style="52" customWidth="1"/>
    <col min="14082" max="14082" width="12.6640625" style="52" bestFit="1" customWidth="1"/>
    <col min="14083" max="14083" width="18.5" style="52" bestFit="1" customWidth="1"/>
    <col min="14084" max="14084" width="16.1640625" style="52" bestFit="1" customWidth="1"/>
    <col min="14085" max="14085" width="14.5" style="52" bestFit="1" customWidth="1"/>
    <col min="14086" max="14086" width="6.33203125" style="52" bestFit="1" customWidth="1"/>
    <col min="14087" max="14087" width="12.5" style="52" customWidth="1"/>
    <col min="14088" max="14088" width="12.6640625" style="52" bestFit="1" customWidth="1"/>
    <col min="14089" max="14089" width="18.5" style="52" bestFit="1" customWidth="1"/>
    <col min="14090" max="14090" width="16.1640625" style="52" bestFit="1" customWidth="1"/>
    <col min="14091" max="14091" width="14.5" style="52" bestFit="1" customWidth="1"/>
    <col min="14092" max="14092" width="6.33203125" style="52" bestFit="1" customWidth="1"/>
    <col min="14093" max="14093" width="21" style="52" bestFit="1" customWidth="1"/>
    <col min="14094" max="14094" width="17.83203125" style="52" bestFit="1" customWidth="1"/>
    <col min="14095" max="14336" width="8.83203125" style="52"/>
    <col min="14337" max="14337" width="15.33203125" style="52" customWidth="1"/>
    <col min="14338" max="14338" width="12.6640625" style="52" bestFit="1" customWidth="1"/>
    <col min="14339" max="14339" width="18.5" style="52" bestFit="1" customWidth="1"/>
    <col min="14340" max="14340" width="16.1640625" style="52" bestFit="1" customWidth="1"/>
    <col min="14341" max="14341" width="14.5" style="52" bestFit="1" customWidth="1"/>
    <col min="14342" max="14342" width="6.33203125" style="52" bestFit="1" customWidth="1"/>
    <col min="14343" max="14343" width="12.5" style="52" customWidth="1"/>
    <col min="14344" max="14344" width="12.6640625" style="52" bestFit="1" customWidth="1"/>
    <col min="14345" max="14345" width="18.5" style="52" bestFit="1" customWidth="1"/>
    <col min="14346" max="14346" width="16.1640625" style="52" bestFit="1" customWidth="1"/>
    <col min="14347" max="14347" width="14.5" style="52" bestFit="1" customWidth="1"/>
    <col min="14348" max="14348" width="6.33203125" style="52" bestFit="1" customWidth="1"/>
    <col min="14349" max="14349" width="21" style="52" bestFit="1" customWidth="1"/>
    <col min="14350" max="14350" width="17.83203125" style="52" bestFit="1" customWidth="1"/>
    <col min="14351" max="14592" width="8.83203125" style="52"/>
    <col min="14593" max="14593" width="15.33203125" style="52" customWidth="1"/>
    <col min="14594" max="14594" width="12.6640625" style="52" bestFit="1" customWidth="1"/>
    <col min="14595" max="14595" width="18.5" style="52" bestFit="1" customWidth="1"/>
    <col min="14596" max="14596" width="16.1640625" style="52" bestFit="1" customWidth="1"/>
    <col min="14597" max="14597" width="14.5" style="52" bestFit="1" customWidth="1"/>
    <col min="14598" max="14598" width="6.33203125" style="52" bestFit="1" customWidth="1"/>
    <col min="14599" max="14599" width="12.5" style="52" customWidth="1"/>
    <col min="14600" max="14600" width="12.6640625" style="52" bestFit="1" customWidth="1"/>
    <col min="14601" max="14601" width="18.5" style="52" bestFit="1" customWidth="1"/>
    <col min="14602" max="14602" width="16.1640625" style="52" bestFit="1" customWidth="1"/>
    <col min="14603" max="14603" width="14.5" style="52" bestFit="1" customWidth="1"/>
    <col min="14604" max="14604" width="6.33203125" style="52" bestFit="1" customWidth="1"/>
    <col min="14605" max="14605" width="21" style="52" bestFit="1" customWidth="1"/>
    <col min="14606" max="14606" width="17.83203125" style="52" bestFit="1" customWidth="1"/>
    <col min="14607" max="14848" width="8.83203125" style="52"/>
    <col min="14849" max="14849" width="15.33203125" style="52" customWidth="1"/>
    <col min="14850" max="14850" width="12.6640625" style="52" bestFit="1" customWidth="1"/>
    <col min="14851" max="14851" width="18.5" style="52" bestFit="1" customWidth="1"/>
    <col min="14852" max="14852" width="16.1640625" style="52" bestFit="1" customWidth="1"/>
    <col min="14853" max="14853" width="14.5" style="52" bestFit="1" customWidth="1"/>
    <col min="14854" max="14854" width="6.33203125" style="52" bestFit="1" customWidth="1"/>
    <col min="14855" max="14855" width="12.5" style="52" customWidth="1"/>
    <col min="14856" max="14856" width="12.6640625" style="52" bestFit="1" customWidth="1"/>
    <col min="14857" max="14857" width="18.5" style="52" bestFit="1" customWidth="1"/>
    <col min="14858" max="14858" width="16.1640625" style="52" bestFit="1" customWidth="1"/>
    <col min="14859" max="14859" width="14.5" style="52" bestFit="1" customWidth="1"/>
    <col min="14860" max="14860" width="6.33203125" style="52" bestFit="1" customWidth="1"/>
    <col min="14861" max="14861" width="21" style="52" bestFit="1" customWidth="1"/>
    <col min="14862" max="14862" width="17.83203125" style="52" bestFit="1" customWidth="1"/>
    <col min="14863" max="15104" width="8.83203125" style="52"/>
    <col min="15105" max="15105" width="15.33203125" style="52" customWidth="1"/>
    <col min="15106" max="15106" width="12.6640625" style="52" bestFit="1" customWidth="1"/>
    <col min="15107" max="15107" width="18.5" style="52" bestFit="1" customWidth="1"/>
    <col min="15108" max="15108" width="16.1640625" style="52" bestFit="1" customWidth="1"/>
    <col min="15109" max="15109" width="14.5" style="52" bestFit="1" customWidth="1"/>
    <col min="15110" max="15110" width="6.33203125" style="52" bestFit="1" customWidth="1"/>
    <col min="15111" max="15111" width="12.5" style="52" customWidth="1"/>
    <col min="15112" max="15112" width="12.6640625" style="52" bestFit="1" customWidth="1"/>
    <col min="15113" max="15113" width="18.5" style="52" bestFit="1" customWidth="1"/>
    <col min="15114" max="15114" width="16.1640625" style="52" bestFit="1" customWidth="1"/>
    <col min="15115" max="15115" width="14.5" style="52" bestFit="1" customWidth="1"/>
    <col min="15116" max="15116" width="6.33203125" style="52" bestFit="1" customWidth="1"/>
    <col min="15117" max="15117" width="21" style="52" bestFit="1" customWidth="1"/>
    <col min="15118" max="15118" width="17.83203125" style="52" bestFit="1" customWidth="1"/>
    <col min="15119" max="15360" width="8.83203125" style="52"/>
    <col min="15361" max="15361" width="15.33203125" style="52" customWidth="1"/>
    <col min="15362" max="15362" width="12.6640625" style="52" bestFit="1" customWidth="1"/>
    <col min="15363" max="15363" width="18.5" style="52" bestFit="1" customWidth="1"/>
    <col min="15364" max="15364" width="16.1640625" style="52" bestFit="1" customWidth="1"/>
    <col min="15365" max="15365" width="14.5" style="52" bestFit="1" customWidth="1"/>
    <col min="15366" max="15366" width="6.33203125" style="52" bestFit="1" customWidth="1"/>
    <col min="15367" max="15367" width="12.5" style="52" customWidth="1"/>
    <col min="15368" max="15368" width="12.6640625" style="52" bestFit="1" customWidth="1"/>
    <col min="15369" max="15369" width="18.5" style="52" bestFit="1" customWidth="1"/>
    <col min="15370" max="15370" width="16.1640625" style="52" bestFit="1" customWidth="1"/>
    <col min="15371" max="15371" width="14.5" style="52" bestFit="1" customWidth="1"/>
    <col min="15372" max="15372" width="6.33203125" style="52" bestFit="1" customWidth="1"/>
    <col min="15373" max="15373" width="21" style="52" bestFit="1" customWidth="1"/>
    <col min="15374" max="15374" width="17.83203125" style="52" bestFit="1" customWidth="1"/>
    <col min="15375" max="15616" width="8.83203125" style="52"/>
    <col min="15617" max="15617" width="15.33203125" style="52" customWidth="1"/>
    <col min="15618" max="15618" width="12.6640625" style="52" bestFit="1" customWidth="1"/>
    <col min="15619" max="15619" width="18.5" style="52" bestFit="1" customWidth="1"/>
    <col min="15620" max="15620" width="16.1640625" style="52" bestFit="1" customWidth="1"/>
    <col min="15621" max="15621" width="14.5" style="52" bestFit="1" customWidth="1"/>
    <col min="15622" max="15622" width="6.33203125" style="52" bestFit="1" customWidth="1"/>
    <col min="15623" max="15623" width="12.5" style="52" customWidth="1"/>
    <col min="15624" max="15624" width="12.6640625" style="52" bestFit="1" customWidth="1"/>
    <col min="15625" max="15625" width="18.5" style="52" bestFit="1" customWidth="1"/>
    <col min="15626" max="15626" width="16.1640625" style="52" bestFit="1" customWidth="1"/>
    <col min="15627" max="15627" width="14.5" style="52" bestFit="1" customWidth="1"/>
    <col min="15628" max="15628" width="6.33203125" style="52" bestFit="1" customWidth="1"/>
    <col min="15629" max="15629" width="21" style="52" bestFit="1" customWidth="1"/>
    <col min="15630" max="15630" width="17.83203125" style="52" bestFit="1" customWidth="1"/>
    <col min="15631" max="15872" width="8.83203125" style="52"/>
    <col min="15873" max="15873" width="15.33203125" style="52" customWidth="1"/>
    <col min="15874" max="15874" width="12.6640625" style="52" bestFit="1" customWidth="1"/>
    <col min="15875" max="15875" width="18.5" style="52" bestFit="1" customWidth="1"/>
    <col min="15876" max="15876" width="16.1640625" style="52" bestFit="1" customWidth="1"/>
    <col min="15877" max="15877" width="14.5" style="52" bestFit="1" customWidth="1"/>
    <col min="15878" max="15878" width="6.33203125" style="52" bestFit="1" customWidth="1"/>
    <col min="15879" max="15879" width="12.5" style="52" customWidth="1"/>
    <col min="15880" max="15880" width="12.6640625" style="52" bestFit="1" customWidth="1"/>
    <col min="15881" max="15881" width="18.5" style="52" bestFit="1" customWidth="1"/>
    <col min="15882" max="15882" width="16.1640625" style="52" bestFit="1" customWidth="1"/>
    <col min="15883" max="15883" width="14.5" style="52" bestFit="1" customWidth="1"/>
    <col min="15884" max="15884" width="6.33203125" style="52" bestFit="1" customWidth="1"/>
    <col min="15885" max="15885" width="21" style="52" bestFit="1" customWidth="1"/>
    <col min="15886" max="15886" width="17.83203125" style="52" bestFit="1" customWidth="1"/>
    <col min="15887" max="16128" width="8.83203125" style="52"/>
    <col min="16129" max="16129" width="15.33203125" style="52" customWidth="1"/>
    <col min="16130" max="16130" width="12.6640625" style="52" bestFit="1" customWidth="1"/>
    <col min="16131" max="16131" width="18.5" style="52" bestFit="1" customWidth="1"/>
    <col min="16132" max="16132" width="16.1640625" style="52" bestFit="1" customWidth="1"/>
    <col min="16133" max="16133" width="14.5" style="52" bestFit="1" customWidth="1"/>
    <col min="16134" max="16134" width="6.33203125" style="52" bestFit="1" customWidth="1"/>
    <col min="16135" max="16135" width="12.5" style="52" customWidth="1"/>
    <col min="16136" max="16136" width="12.6640625" style="52" bestFit="1" customWidth="1"/>
    <col min="16137" max="16137" width="18.5" style="52" bestFit="1" customWidth="1"/>
    <col min="16138" max="16138" width="16.1640625" style="52" bestFit="1" customWidth="1"/>
    <col min="16139" max="16139" width="14.5" style="52" bestFit="1" customWidth="1"/>
    <col min="16140" max="16140" width="6.33203125" style="52" bestFit="1" customWidth="1"/>
    <col min="16141" max="16141" width="21" style="52" bestFit="1" customWidth="1"/>
    <col min="16142" max="16142" width="17.83203125" style="52" bestFit="1" customWidth="1"/>
    <col min="16143" max="16384" width="8.83203125" style="52"/>
  </cols>
  <sheetData>
    <row r="1" spans="1:15">
      <c r="A1" s="49" t="s">
        <v>122</v>
      </c>
      <c r="B1" s="50"/>
      <c r="C1" s="50"/>
      <c r="D1" s="50"/>
      <c r="E1" s="50"/>
      <c r="F1" s="50"/>
    </row>
    <row r="2" spans="1:15">
      <c r="A2" s="49"/>
      <c r="B2" s="50"/>
      <c r="C2" s="50"/>
      <c r="D2" s="50"/>
      <c r="E2" s="50"/>
      <c r="F2" s="50"/>
    </row>
    <row r="3" spans="1:15">
      <c r="A3" s="49" t="s">
        <v>126</v>
      </c>
      <c r="B3" s="50"/>
      <c r="C3" s="50"/>
      <c r="D3" s="50"/>
      <c r="E3" s="50"/>
      <c r="F3" s="50"/>
    </row>
    <row r="4" spans="1:15">
      <c r="A4" s="49" t="s">
        <v>113</v>
      </c>
      <c r="B4" s="50" t="s">
        <v>114</v>
      </c>
      <c r="C4" s="50" t="s">
        <v>115</v>
      </c>
      <c r="D4" s="50" t="s">
        <v>116</v>
      </c>
      <c r="E4" s="50" t="s">
        <v>117</v>
      </c>
      <c r="F4" s="50" t="s">
        <v>118</v>
      </c>
    </row>
    <row r="5" spans="1:15">
      <c r="A5" s="51">
        <v>2</v>
      </c>
      <c r="B5" s="53">
        <v>948514</v>
      </c>
      <c r="C5" s="53">
        <v>583845</v>
      </c>
      <c r="D5" s="53">
        <f>B5-C5</f>
        <v>364669</v>
      </c>
      <c r="E5" s="62">
        <f>D5/B5</f>
        <v>0.38446348709665856</v>
      </c>
      <c r="F5" s="55">
        <f>RANK(E5,$E$5:$E$7)</f>
        <v>1</v>
      </c>
    </row>
    <row r="6" spans="1:15">
      <c r="A6" s="51">
        <v>1</v>
      </c>
      <c r="B6" s="53">
        <v>624872</v>
      </c>
      <c r="C6" s="53">
        <v>446299</v>
      </c>
      <c r="D6" s="53">
        <f>B6-C6</f>
        <v>178573</v>
      </c>
      <c r="E6" s="62">
        <f>D6/B6</f>
        <v>0.28577532678692597</v>
      </c>
      <c r="F6" s="55">
        <f>RANK(E6,$E$5:$E$7)</f>
        <v>2</v>
      </c>
    </row>
    <row r="7" spans="1:15">
      <c r="A7" s="51">
        <v>3</v>
      </c>
      <c r="B7" s="53">
        <v>184882</v>
      </c>
      <c r="C7" s="53">
        <v>147881</v>
      </c>
      <c r="D7" s="53">
        <f>B7-C7</f>
        <v>37001</v>
      </c>
      <c r="E7" s="62">
        <f>D7/B7</f>
        <v>0.2001330578422994</v>
      </c>
      <c r="F7" s="55">
        <f>RANK(E7,$E$5:$E$7)</f>
        <v>3</v>
      </c>
    </row>
    <row r="8" spans="1:15">
      <c r="A8" s="49" t="s">
        <v>119</v>
      </c>
      <c r="B8" s="56">
        <f>SUM(B5:B7)</f>
        <v>1758268</v>
      </c>
      <c r="C8" s="56">
        <f>SUM(C5:C7)</f>
        <v>1178025</v>
      </c>
      <c r="D8" s="56">
        <f>SUM(D5:D7)</f>
        <v>580243</v>
      </c>
      <c r="E8" s="57">
        <f>D8/B8</f>
        <v>0.33000828087640793</v>
      </c>
    </row>
    <row r="9" spans="1:15">
      <c r="A9" s="51" t="s">
        <v>120</v>
      </c>
      <c r="B9" s="53"/>
      <c r="C9" s="53"/>
      <c r="D9" s="53">
        <v>244000</v>
      </c>
    </row>
    <row r="10" spans="1:15">
      <c r="A10" s="49" t="s">
        <v>69</v>
      </c>
      <c r="B10" s="56"/>
      <c r="C10" s="56"/>
      <c r="D10" s="56">
        <f>D8-D9</f>
        <v>336243</v>
      </c>
    </row>
    <row r="11" spans="1:15">
      <c r="A11" s="49"/>
      <c r="B11" s="56"/>
      <c r="C11" s="56"/>
      <c r="D11" s="56"/>
    </row>
    <row r="12" spans="1:15">
      <c r="A12" s="51" t="s">
        <v>127</v>
      </c>
      <c r="B12" s="53">
        <f>D9</f>
        <v>244000</v>
      </c>
      <c r="C12" s="55">
        <f>D9/E8</f>
        <v>739375.38582972996</v>
      </c>
      <c r="D12" s="56"/>
    </row>
    <row r="13" spans="1:15">
      <c r="B13" s="63">
        <f>E8</f>
        <v>0.33000828087640793</v>
      </c>
      <c r="D13" s="56"/>
    </row>
    <row r="15" spans="1:15">
      <c r="A15" s="51" t="s">
        <v>128</v>
      </c>
      <c r="B15" s="53">
        <f>D9</f>
        <v>244000</v>
      </c>
      <c r="C15" s="55">
        <f>B15/B16</f>
        <v>634650.64483134018</v>
      </c>
      <c r="G15" s="49" t="s">
        <v>113</v>
      </c>
      <c r="H15" s="50" t="s">
        <v>114</v>
      </c>
      <c r="I15" s="50" t="s">
        <v>115</v>
      </c>
      <c r="J15" s="50" t="s">
        <v>116</v>
      </c>
      <c r="K15" s="50" t="s">
        <v>117</v>
      </c>
      <c r="L15" s="50" t="s">
        <v>118</v>
      </c>
      <c r="M15" s="50" t="s">
        <v>123</v>
      </c>
      <c r="N15" s="50" t="s">
        <v>124</v>
      </c>
      <c r="O15" s="50" t="s">
        <v>125</v>
      </c>
    </row>
    <row r="16" spans="1:15">
      <c r="B16" s="63">
        <f>E5</f>
        <v>0.38446348709665856</v>
      </c>
      <c r="G16" s="58">
        <v>0</v>
      </c>
      <c r="H16" s="59">
        <v>0</v>
      </c>
      <c r="I16" s="59">
        <v>0</v>
      </c>
      <c r="J16" s="59">
        <v>0</v>
      </c>
      <c r="K16" s="59">
        <v>0</v>
      </c>
      <c r="L16" s="59">
        <v>0</v>
      </c>
      <c r="M16" s="59">
        <f>H16</f>
        <v>0</v>
      </c>
      <c r="N16" s="60">
        <f>-J21</f>
        <v>-244000</v>
      </c>
      <c r="O16" s="61">
        <f>N16</f>
        <v>-244000</v>
      </c>
    </row>
    <row r="17" spans="7:15">
      <c r="G17" s="51">
        <v>2</v>
      </c>
      <c r="H17" s="53">
        <v>948514</v>
      </c>
      <c r="I17" s="53">
        <v>583845</v>
      </c>
      <c r="J17" s="53">
        <f>H17-I17</f>
        <v>364669</v>
      </c>
      <c r="K17" s="62">
        <f>J17/H17</f>
        <v>0.38446348709665856</v>
      </c>
      <c r="L17" s="55">
        <f>RANK(K17,$E$5:$E$7)</f>
        <v>1</v>
      </c>
      <c r="M17" s="61">
        <f>M16+H17</f>
        <v>948514</v>
      </c>
      <c r="N17" s="61">
        <f>N16+J17</f>
        <v>120669</v>
      </c>
    </row>
    <row r="18" spans="7:15">
      <c r="G18" s="51">
        <v>1</v>
      </c>
      <c r="H18" s="53">
        <v>624872</v>
      </c>
      <c r="I18" s="53">
        <v>446299</v>
      </c>
      <c r="J18" s="53">
        <f>H18-I18</f>
        <v>178573</v>
      </c>
      <c r="K18" s="62">
        <f>J18/H18</f>
        <v>0.28577532678692597</v>
      </c>
      <c r="L18" s="55">
        <f>RANK(K18,$E$5:$E$7)</f>
        <v>2</v>
      </c>
      <c r="M18" s="61">
        <f>M17+H18</f>
        <v>1573386</v>
      </c>
      <c r="N18" s="61">
        <f>N17+J18</f>
        <v>299242</v>
      </c>
    </row>
    <row r="19" spans="7:15">
      <c r="G19" s="51">
        <v>3</v>
      </c>
      <c r="H19" s="53">
        <v>184882</v>
      </c>
      <c r="I19" s="53">
        <v>147881</v>
      </c>
      <c r="J19" s="53">
        <f>H19-I19</f>
        <v>37001</v>
      </c>
      <c r="K19" s="62">
        <f>J19/H19</f>
        <v>0.2001330578422994</v>
      </c>
      <c r="L19" s="55">
        <f>RANK(K19,$E$5:$E$7)</f>
        <v>3</v>
      </c>
      <c r="M19" s="61">
        <f>M18+H19</f>
        <v>1758268</v>
      </c>
      <c r="N19" s="61">
        <f>N18+J19</f>
        <v>336243</v>
      </c>
      <c r="O19" s="61">
        <f>J22</f>
        <v>336243</v>
      </c>
    </row>
    <row r="20" spans="7:15">
      <c r="G20" s="49" t="s">
        <v>119</v>
      </c>
      <c r="H20" s="56">
        <f>SUM(H17:H19)</f>
        <v>1758268</v>
      </c>
      <c r="I20" s="56">
        <f>SUM(I17:I19)</f>
        <v>1178025</v>
      </c>
      <c r="J20" s="56">
        <f>SUM(J17:J19)</f>
        <v>580243</v>
      </c>
      <c r="K20" s="57">
        <f>J20/H20</f>
        <v>0.33000828087640793</v>
      </c>
      <c r="L20" s="55"/>
    </row>
    <row r="21" spans="7:15">
      <c r="G21" s="51" t="s">
        <v>120</v>
      </c>
      <c r="H21" s="53"/>
      <c r="I21" s="53"/>
      <c r="J21" s="53">
        <f>D9</f>
        <v>244000</v>
      </c>
      <c r="K21" s="55"/>
      <c r="L21" s="55"/>
    </row>
    <row r="22" spans="7:15">
      <c r="G22" s="49" t="s">
        <v>69</v>
      </c>
      <c r="H22" s="56"/>
      <c r="I22" s="56"/>
      <c r="J22" s="56">
        <f>J20-J21</f>
        <v>336243</v>
      </c>
      <c r="K22" s="55"/>
      <c r="L22" s="55"/>
    </row>
  </sheetData>
  <pageMargins left="0.75" right="0.75" top="1" bottom="1" header="0.5" footer="0.5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workbookViewId="0"/>
  </sheetViews>
  <sheetFormatPr baseColWidth="10" defaultColWidth="8.83203125" defaultRowHeight="15" x14ac:dyDescent="0"/>
  <cols>
    <col min="1" max="1" width="16.5" style="66" customWidth="1"/>
    <col min="2" max="5" width="13.5" style="65" bestFit="1" customWidth="1"/>
    <col min="6" max="7" width="8.83203125" style="66"/>
    <col min="8" max="8" width="9.5" style="65" bestFit="1" customWidth="1"/>
    <col min="9" max="9" width="8.5" style="65" bestFit="1" customWidth="1"/>
    <col min="10" max="10" width="12.83203125" style="65" bestFit="1" customWidth="1"/>
    <col min="11" max="11" width="9.5" style="65" bestFit="1" customWidth="1"/>
    <col min="12" max="12" width="6.33203125" style="65" bestFit="1" customWidth="1"/>
    <col min="13" max="13" width="11.1640625" style="65" bestFit="1" customWidth="1"/>
    <col min="14" max="14" width="11.33203125" style="65" bestFit="1" customWidth="1"/>
    <col min="15" max="256" width="8.83203125" style="66"/>
    <col min="257" max="257" width="16.5" style="66" customWidth="1"/>
    <col min="258" max="261" width="13.5" style="66" bestFit="1" customWidth="1"/>
    <col min="262" max="263" width="8.83203125" style="66"/>
    <col min="264" max="264" width="9.5" style="66" bestFit="1" customWidth="1"/>
    <col min="265" max="265" width="8.5" style="66" bestFit="1" customWidth="1"/>
    <col min="266" max="266" width="12.83203125" style="66" bestFit="1" customWidth="1"/>
    <col min="267" max="267" width="9.5" style="66" bestFit="1" customWidth="1"/>
    <col min="268" max="268" width="6.33203125" style="66" bestFit="1" customWidth="1"/>
    <col min="269" max="269" width="11.1640625" style="66" bestFit="1" customWidth="1"/>
    <col min="270" max="270" width="11.33203125" style="66" bestFit="1" customWidth="1"/>
    <col min="271" max="512" width="8.83203125" style="66"/>
    <col min="513" max="513" width="16.5" style="66" customWidth="1"/>
    <col min="514" max="517" width="13.5" style="66" bestFit="1" customWidth="1"/>
    <col min="518" max="519" width="8.83203125" style="66"/>
    <col min="520" max="520" width="9.5" style="66" bestFit="1" customWidth="1"/>
    <col min="521" max="521" width="8.5" style="66" bestFit="1" customWidth="1"/>
    <col min="522" max="522" width="12.83203125" style="66" bestFit="1" customWidth="1"/>
    <col min="523" max="523" width="9.5" style="66" bestFit="1" customWidth="1"/>
    <col min="524" max="524" width="6.33203125" style="66" bestFit="1" customWidth="1"/>
    <col min="525" max="525" width="11.1640625" style="66" bestFit="1" customWidth="1"/>
    <col min="526" max="526" width="11.33203125" style="66" bestFit="1" customWidth="1"/>
    <col min="527" max="768" width="8.83203125" style="66"/>
    <col min="769" max="769" width="16.5" style="66" customWidth="1"/>
    <col min="770" max="773" width="13.5" style="66" bestFit="1" customWidth="1"/>
    <col min="774" max="775" width="8.83203125" style="66"/>
    <col min="776" max="776" width="9.5" style="66" bestFit="1" customWidth="1"/>
    <col min="777" max="777" width="8.5" style="66" bestFit="1" customWidth="1"/>
    <col min="778" max="778" width="12.83203125" style="66" bestFit="1" customWidth="1"/>
    <col min="779" max="779" width="9.5" style="66" bestFit="1" customWidth="1"/>
    <col min="780" max="780" width="6.33203125" style="66" bestFit="1" customWidth="1"/>
    <col min="781" max="781" width="11.1640625" style="66" bestFit="1" customWidth="1"/>
    <col min="782" max="782" width="11.33203125" style="66" bestFit="1" customWidth="1"/>
    <col min="783" max="1024" width="8.83203125" style="66"/>
    <col min="1025" max="1025" width="16.5" style="66" customWidth="1"/>
    <col min="1026" max="1029" width="13.5" style="66" bestFit="1" customWidth="1"/>
    <col min="1030" max="1031" width="8.83203125" style="66"/>
    <col min="1032" max="1032" width="9.5" style="66" bestFit="1" customWidth="1"/>
    <col min="1033" max="1033" width="8.5" style="66" bestFit="1" customWidth="1"/>
    <col min="1034" max="1034" width="12.83203125" style="66" bestFit="1" customWidth="1"/>
    <col min="1035" max="1035" width="9.5" style="66" bestFit="1" customWidth="1"/>
    <col min="1036" max="1036" width="6.33203125" style="66" bestFit="1" customWidth="1"/>
    <col min="1037" max="1037" width="11.1640625" style="66" bestFit="1" customWidth="1"/>
    <col min="1038" max="1038" width="11.33203125" style="66" bestFit="1" customWidth="1"/>
    <col min="1039" max="1280" width="8.83203125" style="66"/>
    <col min="1281" max="1281" width="16.5" style="66" customWidth="1"/>
    <col min="1282" max="1285" width="13.5" style="66" bestFit="1" customWidth="1"/>
    <col min="1286" max="1287" width="8.83203125" style="66"/>
    <col min="1288" max="1288" width="9.5" style="66" bestFit="1" customWidth="1"/>
    <col min="1289" max="1289" width="8.5" style="66" bestFit="1" customWidth="1"/>
    <col min="1290" max="1290" width="12.83203125" style="66" bestFit="1" customWidth="1"/>
    <col min="1291" max="1291" width="9.5" style="66" bestFit="1" customWidth="1"/>
    <col min="1292" max="1292" width="6.33203125" style="66" bestFit="1" customWidth="1"/>
    <col min="1293" max="1293" width="11.1640625" style="66" bestFit="1" customWidth="1"/>
    <col min="1294" max="1294" width="11.33203125" style="66" bestFit="1" customWidth="1"/>
    <col min="1295" max="1536" width="8.83203125" style="66"/>
    <col min="1537" max="1537" width="16.5" style="66" customWidth="1"/>
    <col min="1538" max="1541" width="13.5" style="66" bestFit="1" customWidth="1"/>
    <col min="1542" max="1543" width="8.83203125" style="66"/>
    <col min="1544" max="1544" width="9.5" style="66" bestFit="1" customWidth="1"/>
    <col min="1545" max="1545" width="8.5" style="66" bestFit="1" customWidth="1"/>
    <col min="1546" max="1546" width="12.83203125" style="66" bestFit="1" customWidth="1"/>
    <col min="1547" max="1547" width="9.5" style="66" bestFit="1" customWidth="1"/>
    <col min="1548" max="1548" width="6.33203125" style="66" bestFit="1" customWidth="1"/>
    <col min="1549" max="1549" width="11.1640625" style="66" bestFit="1" customWidth="1"/>
    <col min="1550" max="1550" width="11.33203125" style="66" bestFit="1" customWidth="1"/>
    <col min="1551" max="1792" width="8.83203125" style="66"/>
    <col min="1793" max="1793" width="16.5" style="66" customWidth="1"/>
    <col min="1794" max="1797" width="13.5" style="66" bestFit="1" customWidth="1"/>
    <col min="1798" max="1799" width="8.83203125" style="66"/>
    <col min="1800" max="1800" width="9.5" style="66" bestFit="1" customWidth="1"/>
    <col min="1801" max="1801" width="8.5" style="66" bestFit="1" customWidth="1"/>
    <col min="1802" max="1802" width="12.83203125" style="66" bestFit="1" customWidth="1"/>
    <col min="1803" max="1803" width="9.5" style="66" bestFit="1" customWidth="1"/>
    <col min="1804" max="1804" width="6.33203125" style="66" bestFit="1" customWidth="1"/>
    <col min="1805" max="1805" width="11.1640625" style="66" bestFit="1" customWidth="1"/>
    <col min="1806" max="1806" width="11.33203125" style="66" bestFit="1" customWidth="1"/>
    <col min="1807" max="2048" width="8.83203125" style="66"/>
    <col min="2049" max="2049" width="16.5" style="66" customWidth="1"/>
    <col min="2050" max="2053" width="13.5" style="66" bestFit="1" customWidth="1"/>
    <col min="2054" max="2055" width="8.83203125" style="66"/>
    <col min="2056" max="2056" width="9.5" style="66" bestFit="1" customWidth="1"/>
    <col min="2057" max="2057" width="8.5" style="66" bestFit="1" customWidth="1"/>
    <col min="2058" max="2058" width="12.83203125" style="66" bestFit="1" customWidth="1"/>
    <col min="2059" max="2059" width="9.5" style="66" bestFit="1" customWidth="1"/>
    <col min="2060" max="2060" width="6.33203125" style="66" bestFit="1" customWidth="1"/>
    <col min="2061" max="2061" width="11.1640625" style="66" bestFit="1" customWidth="1"/>
    <col min="2062" max="2062" width="11.33203125" style="66" bestFit="1" customWidth="1"/>
    <col min="2063" max="2304" width="8.83203125" style="66"/>
    <col min="2305" max="2305" width="16.5" style="66" customWidth="1"/>
    <col min="2306" max="2309" width="13.5" style="66" bestFit="1" customWidth="1"/>
    <col min="2310" max="2311" width="8.83203125" style="66"/>
    <col min="2312" max="2312" width="9.5" style="66" bestFit="1" customWidth="1"/>
    <col min="2313" max="2313" width="8.5" style="66" bestFit="1" customWidth="1"/>
    <col min="2314" max="2314" width="12.83203125" style="66" bestFit="1" customWidth="1"/>
    <col min="2315" max="2315" width="9.5" style="66" bestFit="1" customWidth="1"/>
    <col min="2316" max="2316" width="6.33203125" style="66" bestFit="1" customWidth="1"/>
    <col min="2317" max="2317" width="11.1640625" style="66" bestFit="1" customWidth="1"/>
    <col min="2318" max="2318" width="11.33203125" style="66" bestFit="1" customWidth="1"/>
    <col min="2319" max="2560" width="8.83203125" style="66"/>
    <col min="2561" max="2561" width="16.5" style="66" customWidth="1"/>
    <col min="2562" max="2565" width="13.5" style="66" bestFit="1" customWidth="1"/>
    <col min="2566" max="2567" width="8.83203125" style="66"/>
    <col min="2568" max="2568" width="9.5" style="66" bestFit="1" customWidth="1"/>
    <col min="2569" max="2569" width="8.5" style="66" bestFit="1" customWidth="1"/>
    <col min="2570" max="2570" width="12.83203125" style="66" bestFit="1" customWidth="1"/>
    <col min="2571" max="2571" width="9.5" style="66" bestFit="1" customWidth="1"/>
    <col min="2572" max="2572" width="6.33203125" style="66" bestFit="1" customWidth="1"/>
    <col min="2573" max="2573" width="11.1640625" style="66" bestFit="1" customWidth="1"/>
    <col min="2574" max="2574" width="11.33203125" style="66" bestFit="1" customWidth="1"/>
    <col min="2575" max="2816" width="8.83203125" style="66"/>
    <col min="2817" max="2817" width="16.5" style="66" customWidth="1"/>
    <col min="2818" max="2821" width="13.5" style="66" bestFit="1" customWidth="1"/>
    <col min="2822" max="2823" width="8.83203125" style="66"/>
    <col min="2824" max="2824" width="9.5" style="66" bestFit="1" customWidth="1"/>
    <col min="2825" max="2825" width="8.5" style="66" bestFit="1" customWidth="1"/>
    <col min="2826" max="2826" width="12.83203125" style="66" bestFit="1" customWidth="1"/>
    <col min="2827" max="2827" width="9.5" style="66" bestFit="1" customWidth="1"/>
    <col min="2828" max="2828" width="6.33203125" style="66" bestFit="1" customWidth="1"/>
    <col min="2829" max="2829" width="11.1640625" style="66" bestFit="1" customWidth="1"/>
    <col min="2830" max="2830" width="11.33203125" style="66" bestFit="1" customWidth="1"/>
    <col min="2831" max="3072" width="8.83203125" style="66"/>
    <col min="3073" max="3073" width="16.5" style="66" customWidth="1"/>
    <col min="3074" max="3077" width="13.5" style="66" bestFit="1" customWidth="1"/>
    <col min="3078" max="3079" width="8.83203125" style="66"/>
    <col min="3080" max="3080" width="9.5" style="66" bestFit="1" customWidth="1"/>
    <col min="3081" max="3081" width="8.5" style="66" bestFit="1" customWidth="1"/>
    <col min="3082" max="3082" width="12.83203125" style="66" bestFit="1" customWidth="1"/>
    <col min="3083" max="3083" width="9.5" style="66" bestFit="1" customWidth="1"/>
    <col min="3084" max="3084" width="6.33203125" style="66" bestFit="1" customWidth="1"/>
    <col min="3085" max="3085" width="11.1640625" style="66" bestFit="1" customWidth="1"/>
    <col min="3086" max="3086" width="11.33203125" style="66" bestFit="1" customWidth="1"/>
    <col min="3087" max="3328" width="8.83203125" style="66"/>
    <col min="3329" max="3329" width="16.5" style="66" customWidth="1"/>
    <col min="3330" max="3333" width="13.5" style="66" bestFit="1" customWidth="1"/>
    <col min="3334" max="3335" width="8.83203125" style="66"/>
    <col min="3336" max="3336" width="9.5" style="66" bestFit="1" customWidth="1"/>
    <col min="3337" max="3337" width="8.5" style="66" bestFit="1" customWidth="1"/>
    <col min="3338" max="3338" width="12.83203125" style="66" bestFit="1" customWidth="1"/>
    <col min="3339" max="3339" width="9.5" style="66" bestFit="1" customWidth="1"/>
    <col min="3340" max="3340" width="6.33203125" style="66" bestFit="1" customWidth="1"/>
    <col min="3341" max="3341" width="11.1640625" style="66" bestFit="1" customWidth="1"/>
    <col min="3342" max="3342" width="11.33203125" style="66" bestFit="1" customWidth="1"/>
    <col min="3343" max="3584" width="8.83203125" style="66"/>
    <col min="3585" max="3585" width="16.5" style="66" customWidth="1"/>
    <col min="3586" max="3589" width="13.5" style="66" bestFit="1" customWidth="1"/>
    <col min="3590" max="3591" width="8.83203125" style="66"/>
    <col min="3592" max="3592" width="9.5" style="66" bestFit="1" customWidth="1"/>
    <col min="3593" max="3593" width="8.5" style="66" bestFit="1" customWidth="1"/>
    <col min="3594" max="3594" width="12.83203125" style="66" bestFit="1" customWidth="1"/>
    <col min="3595" max="3595" width="9.5" style="66" bestFit="1" customWidth="1"/>
    <col min="3596" max="3596" width="6.33203125" style="66" bestFit="1" customWidth="1"/>
    <col min="3597" max="3597" width="11.1640625" style="66" bestFit="1" customWidth="1"/>
    <col min="3598" max="3598" width="11.33203125" style="66" bestFit="1" customWidth="1"/>
    <col min="3599" max="3840" width="8.83203125" style="66"/>
    <col min="3841" max="3841" width="16.5" style="66" customWidth="1"/>
    <col min="3842" max="3845" width="13.5" style="66" bestFit="1" customWidth="1"/>
    <col min="3846" max="3847" width="8.83203125" style="66"/>
    <col min="3848" max="3848" width="9.5" style="66" bestFit="1" customWidth="1"/>
    <col min="3849" max="3849" width="8.5" style="66" bestFit="1" customWidth="1"/>
    <col min="3850" max="3850" width="12.83203125" style="66" bestFit="1" customWidth="1"/>
    <col min="3851" max="3851" width="9.5" style="66" bestFit="1" customWidth="1"/>
    <col min="3852" max="3852" width="6.33203125" style="66" bestFit="1" customWidth="1"/>
    <col min="3853" max="3853" width="11.1640625" style="66" bestFit="1" customWidth="1"/>
    <col min="3854" max="3854" width="11.33203125" style="66" bestFit="1" customWidth="1"/>
    <col min="3855" max="4096" width="8.83203125" style="66"/>
    <col min="4097" max="4097" width="16.5" style="66" customWidth="1"/>
    <col min="4098" max="4101" width="13.5" style="66" bestFit="1" customWidth="1"/>
    <col min="4102" max="4103" width="8.83203125" style="66"/>
    <col min="4104" max="4104" width="9.5" style="66" bestFit="1" customWidth="1"/>
    <col min="4105" max="4105" width="8.5" style="66" bestFit="1" customWidth="1"/>
    <col min="4106" max="4106" width="12.83203125" style="66" bestFit="1" customWidth="1"/>
    <col min="4107" max="4107" width="9.5" style="66" bestFit="1" customWidth="1"/>
    <col min="4108" max="4108" width="6.33203125" style="66" bestFit="1" customWidth="1"/>
    <col min="4109" max="4109" width="11.1640625" style="66" bestFit="1" customWidth="1"/>
    <col min="4110" max="4110" width="11.33203125" style="66" bestFit="1" customWidth="1"/>
    <col min="4111" max="4352" width="8.83203125" style="66"/>
    <col min="4353" max="4353" width="16.5" style="66" customWidth="1"/>
    <col min="4354" max="4357" width="13.5" style="66" bestFit="1" customWidth="1"/>
    <col min="4358" max="4359" width="8.83203125" style="66"/>
    <col min="4360" max="4360" width="9.5" style="66" bestFit="1" customWidth="1"/>
    <col min="4361" max="4361" width="8.5" style="66" bestFit="1" customWidth="1"/>
    <col min="4362" max="4362" width="12.83203125" style="66" bestFit="1" customWidth="1"/>
    <col min="4363" max="4363" width="9.5" style="66" bestFit="1" customWidth="1"/>
    <col min="4364" max="4364" width="6.33203125" style="66" bestFit="1" customWidth="1"/>
    <col min="4365" max="4365" width="11.1640625" style="66" bestFit="1" customWidth="1"/>
    <col min="4366" max="4366" width="11.33203125" style="66" bestFit="1" customWidth="1"/>
    <col min="4367" max="4608" width="8.83203125" style="66"/>
    <col min="4609" max="4609" width="16.5" style="66" customWidth="1"/>
    <col min="4610" max="4613" width="13.5" style="66" bestFit="1" customWidth="1"/>
    <col min="4614" max="4615" width="8.83203125" style="66"/>
    <col min="4616" max="4616" width="9.5" style="66" bestFit="1" customWidth="1"/>
    <col min="4617" max="4617" width="8.5" style="66" bestFit="1" customWidth="1"/>
    <col min="4618" max="4618" width="12.83203125" style="66" bestFit="1" customWidth="1"/>
    <col min="4619" max="4619" width="9.5" style="66" bestFit="1" customWidth="1"/>
    <col min="4620" max="4620" width="6.33203125" style="66" bestFit="1" customWidth="1"/>
    <col min="4621" max="4621" width="11.1640625" style="66" bestFit="1" customWidth="1"/>
    <col min="4622" max="4622" width="11.33203125" style="66" bestFit="1" customWidth="1"/>
    <col min="4623" max="4864" width="8.83203125" style="66"/>
    <col min="4865" max="4865" width="16.5" style="66" customWidth="1"/>
    <col min="4866" max="4869" width="13.5" style="66" bestFit="1" customWidth="1"/>
    <col min="4870" max="4871" width="8.83203125" style="66"/>
    <col min="4872" max="4872" width="9.5" style="66" bestFit="1" customWidth="1"/>
    <col min="4873" max="4873" width="8.5" style="66" bestFit="1" customWidth="1"/>
    <col min="4874" max="4874" width="12.83203125" style="66" bestFit="1" customWidth="1"/>
    <col min="4875" max="4875" width="9.5" style="66" bestFit="1" customWidth="1"/>
    <col min="4876" max="4876" width="6.33203125" style="66" bestFit="1" customWidth="1"/>
    <col min="4877" max="4877" width="11.1640625" style="66" bestFit="1" customWidth="1"/>
    <col min="4878" max="4878" width="11.33203125" style="66" bestFit="1" customWidth="1"/>
    <col min="4879" max="5120" width="8.83203125" style="66"/>
    <col min="5121" max="5121" width="16.5" style="66" customWidth="1"/>
    <col min="5122" max="5125" width="13.5" style="66" bestFit="1" customWidth="1"/>
    <col min="5126" max="5127" width="8.83203125" style="66"/>
    <col min="5128" max="5128" width="9.5" style="66" bestFit="1" customWidth="1"/>
    <col min="5129" max="5129" width="8.5" style="66" bestFit="1" customWidth="1"/>
    <col min="5130" max="5130" width="12.83203125" style="66" bestFit="1" customWidth="1"/>
    <col min="5131" max="5131" width="9.5" style="66" bestFit="1" customWidth="1"/>
    <col min="5132" max="5132" width="6.33203125" style="66" bestFit="1" customWidth="1"/>
    <col min="5133" max="5133" width="11.1640625" style="66" bestFit="1" customWidth="1"/>
    <col min="5134" max="5134" width="11.33203125" style="66" bestFit="1" customWidth="1"/>
    <col min="5135" max="5376" width="8.83203125" style="66"/>
    <col min="5377" max="5377" width="16.5" style="66" customWidth="1"/>
    <col min="5378" max="5381" width="13.5" style="66" bestFit="1" customWidth="1"/>
    <col min="5382" max="5383" width="8.83203125" style="66"/>
    <col min="5384" max="5384" width="9.5" style="66" bestFit="1" customWidth="1"/>
    <col min="5385" max="5385" width="8.5" style="66" bestFit="1" customWidth="1"/>
    <col min="5386" max="5386" width="12.83203125" style="66" bestFit="1" customWidth="1"/>
    <col min="5387" max="5387" width="9.5" style="66" bestFit="1" customWidth="1"/>
    <col min="5388" max="5388" width="6.33203125" style="66" bestFit="1" customWidth="1"/>
    <col min="5389" max="5389" width="11.1640625" style="66" bestFit="1" customWidth="1"/>
    <col min="5390" max="5390" width="11.33203125" style="66" bestFit="1" customWidth="1"/>
    <col min="5391" max="5632" width="8.83203125" style="66"/>
    <col min="5633" max="5633" width="16.5" style="66" customWidth="1"/>
    <col min="5634" max="5637" width="13.5" style="66" bestFit="1" customWidth="1"/>
    <col min="5638" max="5639" width="8.83203125" style="66"/>
    <col min="5640" max="5640" width="9.5" style="66" bestFit="1" customWidth="1"/>
    <col min="5641" max="5641" width="8.5" style="66" bestFit="1" customWidth="1"/>
    <col min="5642" max="5642" width="12.83203125" style="66" bestFit="1" customWidth="1"/>
    <col min="5643" max="5643" width="9.5" style="66" bestFit="1" customWidth="1"/>
    <col min="5644" max="5644" width="6.33203125" style="66" bestFit="1" customWidth="1"/>
    <col min="5645" max="5645" width="11.1640625" style="66" bestFit="1" customWidth="1"/>
    <col min="5646" max="5646" width="11.33203125" style="66" bestFit="1" customWidth="1"/>
    <col min="5647" max="5888" width="8.83203125" style="66"/>
    <col min="5889" max="5889" width="16.5" style="66" customWidth="1"/>
    <col min="5890" max="5893" width="13.5" style="66" bestFit="1" customWidth="1"/>
    <col min="5894" max="5895" width="8.83203125" style="66"/>
    <col min="5896" max="5896" width="9.5" style="66" bestFit="1" customWidth="1"/>
    <col min="5897" max="5897" width="8.5" style="66" bestFit="1" customWidth="1"/>
    <col min="5898" max="5898" width="12.83203125" style="66" bestFit="1" customWidth="1"/>
    <col min="5899" max="5899" width="9.5" style="66" bestFit="1" customWidth="1"/>
    <col min="5900" max="5900" width="6.33203125" style="66" bestFit="1" customWidth="1"/>
    <col min="5901" max="5901" width="11.1640625" style="66" bestFit="1" customWidth="1"/>
    <col min="5902" max="5902" width="11.33203125" style="66" bestFit="1" customWidth="1"/>
    <col min="5903" max="6144" width="8.83203125" style="66"/>
    <col min="6145" max="6145" width="16.5" style="66" customWidth="1"/>
    <col min="6146" max="6149" width="13.5" style="66" bestFit="1" customWidth="1"/>
    <col min="6150" max="6151" width="8.83203125" style="66"/>
    <col min="6152" max="6152" width="9.5" style="66" bestFit="1" customWidth="1"/>
    <col min="6153" max="6153" width="8.5" style="66" bestFit="1" customWidth="1"/>
    <col min="6154" max="6154" width="12.83203125" style="66" bestFit="1" customWidth="1"/>
    <col min="6155" max="6155" width="9.5" style="66" bestFit="1" customWidth="1"/>
    <col min="6156" max="6156" width="6.33203125" style="66" bestFit="1" customWidth="1"/>
    <col min="6157" max="6157" width="11.1640625" style="66" bestFit="1" customWidth="1"/>
    <col min="6158" max="6158" width="11.33203125" style="66" bestFit="1" customWidth="1"/>
    <col min="6159" max="6400" width="8.83203125" style="66"/>
    <col min="6401" max="6401" width="16.5" style="66" customWidth="1"/>
    <col min="6402" max="6405" width="13.5" style="66" bestFit="1" customWidth="1"/>
    <col min="6406" max="6407" width="8.83203125" style="66"/>
    <col min="6408" max="6408" width="9.5" style="66" bestFit="1" customWidth="1"/>
    <col min="6409" max="6409" width="8.5" style="66" bestFit="1" customWidth="1"/>
    <col min="6410" max="6410" width="12.83203125" style="66" bestFit="1" customWidth="1"/>
    <col min="6411" max="6411" width="9.5" style="66" bestFit="1" customWidth="1"/>
    <col min="6412" max="6412" width="6.33203125" style="66" bestFit="1" customWidth="1"/>
    <col min="6413" max="6413" width="11.1640625" style="66" bestFit="1" customWidth="1"/>
    <col min="6414" max="6414" width="11.33203125" style="66" bestFit="1" customWidth="1"/>
    <col min="6415" max="6656" width="8.83203125" style="66"/>
    <col min="6657" max="6657" width="16.5" style="66" customWidth="1"/>
    <col min="6658" max="6661" width="13.5" style="66" bestFit="1" customWidth="1"/>
    <col min="6662" max="6663" width="8.83203125" style="66"/>
    <col min="6664" max="6664" width="9.5" style="66" bestFit="1" customWidth="1"/>
    <col min="6665" max="6665" width="8.5" style="66" bestFit="1" customWidth="1"/>
    <col min="6666" max="6666" width="12.83203125" style="66" bestFit="1" customWidth="1"/>
    <col min="6667" max="6667" width="9.5" style="66" bestFit="1" customWidth="1"/>
    <col min="6668" max="6668" width="6.33203125" style="66" bestFit="1" customWidth="1"/>
    <col min="6669" max="6669" width="11.1640625" style="66" bestFit="1" customWidth="1"/>
    <col min="6670" max="6670" width="11.33203125" style="66" bestFit="1" customWidth="1"/>
    <col min="6671" max="6912" width="8.83203125" style="66"/>
    <col min="6913" max="6913" width="16.5" style="66" customWidth="1"/>
    <col min="6914" max="6917" width="13.5" style="66" bestFit="1" customWidth="1"/>
    <col min="6918" max="6919" width="8.83203125" style="66"/>
    <col min="6920" max="6920" width="9.5" style="66" bestFit="1" customWidth="1"/>
    <col min="6921" max="6921" width="8.5" style="66" bestFit="1" customWidth="1"/>
    <col min="6922" max="6922" width="12.83203125" style="66" bestFit="1" customWidth="1"/>
    <col min="6923" max="6923" width="9.5" style="66" bestFit="1" customWidth="1"/>
    <col min="6924" max="6924" width="6.33203125" style="66" bestFit="1" customWidth="1"/>
    <col min="6925" max="6925" width="11.1640625" style="66" bestFit="1" customWidth="1"/>
    <col min="6926" max="6926" width="11.33203125" style="66" bestFit="1" customWidth="1"/>
    <col min="6927" max="7168" width="8.83203125" style="66"/>
    <col min="7169" max="7169" width="16.5" style="66" customWidth="1"/>
    <col min="7170" max="7173" width="13.5" style="66" bestFit="1" customWidth="1"/>
    <col min="7174" max="7175" width="8.83203125" style="66"/>
    <col min="7176" max="7176" width="9.5" style="66" bestFit="1" customWidth="1"/>
    <col min="7177" max="7177" width="8.5" style="66" bestFit="1" customWidth="1"/>
    <col min="7178" max="7178" width="12.83203125" style="66" bestFit="1" customWidth="1"/>
    <col min="7179" max="7179" width="9.5" style="66" bestFit="1" customWidth="1"/>
    <col min="7180" max="7180" width="6.33203125" style="66" bestFit="1" customWidth="1"/>
    <col min="7181" max="7181" width="11.1640625" style="66" bestFit="1" customWidth="1"/>
    <col min="7182" max="7182" width="11.33203125" style="66" bestFit="1" customWidth="1"/>
    <col min="7183" max="7424" width="8.83203125" style="66"/>
    <col min="7425" max="7425" width="16.5" style="66" customWidth="1"/>
    <col min="7426" max="7429" width="13.5" style="66" bestFit="1" customWidth="1"/>
    <col min="7430" max="7431" width="8.83203125" style="66"/>
    <col min="7432" max="7432" width="9.5" style="66" bestFit="1" customWidth="1"/>
    <col min="7433" max="7433" width="8.5" style="66" bestFit="1" customWidth="1"/>
    <col min="7434" max="7434" width="12.83203125" style="66" bestFit="1" customWidth="1"/>
    <col min="7435" max="7435" width="9.5" style="66" bestFit="1" customWidth="1"/>
    <col min="7436" max="7436" width="6.33203125" style="66" bestFit="1" customWidth="1"/>
    <col min="7437" max="7437" width="11.1640625" style="66" bestFit="1" customWidth="1"/>
    <col min="7438" max="7438" width="11.33203125" style="66" bestFit="1" customWidth="1"/>
    <col min="7439" max="7680" width="8.83203125" style="66"/>
    <col min="7681" max="7681" width="16.5" style="66" customWidth="1"/>
    <col min="7682" max="7685" width="13.5" style="66" bestFit="1" customWidth="1"/>
    <col min="7686" max="7687" width="8.83203125" style="66"/>
    <col min="7688" max="7688" width="9.5" style="66" bestFit="1" customWidth="1"/>
    <col min="7689" max="7689" width="8.5" style="66" bestFit="1" customWidth="1"/>
    <col min="7690" max="7690" width="12.83203125" style="66" bestFit="1" customWidth="1"/>
    <col min="7691" max="7691" width="9.5" style="66" bestFit="1" customWidth="1"/>
    <col min="7692" max="7692" width="6.33203125" style="66" bestFit="1" customWidth="1"/>
    <col min="7693" max="7693" width="11.1640625" style="66" bestFit="1" customWidth="1"/>
    <col min="7694" max="7694" width="11.33203125" style="66" bestFit="1" customWidth="1"/>
    <col min="7695" max="7936" width="8.83203125" style="66"/>
    <col min="7937" max="7937" width="16.5" style="66" customWidth="1"/>
    <col min="7938" max="7941" width="13.5" style="66" bestFit="1" customWidth="1"/>
    <col min="7942" max="7943" width="8.83203125" style="66"/>
    <col min="7944" max="7944" width="9.5" style="66" bestFit="1" customWidth="1"/>
    <col min="7945" max="7945" width="8.5" style="66" bestFit="1" customWidth="1"/>
    <col min="7946" max="7946" width="12.83203125" style="66" bestFit="1" customWidth="1"/>
    <col min="7947" max="7947" width="9.5" style="66" bestFit="1" customWidth="1"/>
    <col min="7948" max="7948" width="6.33203125" style="66" bestFit="1" customWidth="1"/>
    <col min="7949" max="7949" width="11.1640625" style="66" bestFit="1" customWidth="1"/>
    <col min="7950" max="7950" width="11.33203125" style="66" bestFit="1" customWidth="1"/>
    <col min="7951" max="8192" width="8.83203125" style="66"/>
    <col min="8193" max="8193" width="16.5" style="66" customWidth="1"/>
    <col min="8194" max="8197" width="13.5" style="66" bestFit="1" customWidth="1"/>
    <col min="8198" max="8199" width="8.83203125" style="66"/>
    <col min="8200" max="8200" width="9.5" style="66" bestFit="1" customWidth="1"/>
    <col min="8201" max="8201" width="8.5" style="66" bestFit="1" customWidth="1"/>
    <col min="8202" max="8202" width="12.83203125" style="66" bestFit="1" customWidth="1"/>
    <col min="8203" max="8203" width="9.5" style="66" bestFit="1" customWidth="1"/>
    <col min="8204" max="8204" width="6.33203125" style="66" bestFit="1" customWidth="1"/>
    <col min="8205" max="8205" width="11.1640625" style="66" bestFit="1" customWidth="1"/>
    <col min="8206" max="8206" width="11.33203125" style="66" bestFit="1" customWidth="1"/>
    <col min="8207" max="8448" width="8.83203125" style="66"/>
    <col min="8449" max="8449" width="16.5" style="66" customWidth="1"/>
    <col min="8450" max="8453" width="13.5" style="66" bestFit="1" customWidth="1"/>
    <col min="8454" max="8455" width="8.83203125" style="66"/>
    <col min="8456" max="8456" width="9.5" style="66" bestFit="1" customWidth="1"/>
    <col min="8457" max="8457" width="8.5" style="66" bestFit="1" customWidth="1"/>
    <col min="8458" max="8458" width="12.83203125" style="66" bestFit="1" customWidth="1"/>
    <col min="8459" max="8459" width="9.5" style="66" bestFit="1" customWidth="1"/>
    <col min="8460" max="8460" width="6.33203125" style="66" bestFit="1" customWidth="1"/>
    <col min="8461" max="8461" width="11.1640625" style="66" bestFit="1" customWidth="1"/>
    <col min="8462" max="8462" width="11.33203125" style="66" bestFit="1" customWidth="1"/>
    <col min="8463" max="8704" width="8.83203125" style="66"/>
    <col min="8705" max="8705" width="16.5" style="66" customWidth="1"/>
    <col min="8706" max="8709" width="13.5" style="66" bestFit="1" customWidth="1"/>
    <col min="8710" max="8711" width="8.83203125" style="66"/>
    <col min="8712" max="8712" width="9.5" style="66" bestFit="1" customWidth="1"/>
    <col min="8713" max="8713" width="8.5" style="66" bestFit="1" customWidth="1"/>
    <col min="8714" max="8714" width="12.83203125" style="66" bestFit="1" customWidth="1"/>
    <col min="8715" max="8715" width="9.5" style="66" bestFit="1" customWidth="1"/>
    <col min="8716" max="8716" width="6.33203125" style="66" bestFit="1" customWidth="1"/>
    <col min="8717" max="8717" width="11.1640625" style="66" bestFit="1" customWidth="1"/>
    <col min="8718" max="8718" width="11.33203125" style="66" bestFit="1" customWidth="1"/>
    <col min="8719" max="8960" width="8.83203125" style="66"/>
    <col min="8961" max="8961" width="16.5" style="66" customWidth="1"/>
    <col min="8962" max="8965" width="13.5" style="66" bestFit="1" customWidth="1"/>
    <col min="8966" max="8967" width="8.83203125" style="66"/>
    <col min="8968" max="8968" width="9.5" style="66" bestFit="1" customWidth="1"/>
    <col min="8969" max="8969" width="8.5" style="66" bestFit="1" customWidth="1"/>
    <col min="8970" max="8970" width="12.83203125" style="66" bestFit="1" customWidth="1"/>
    <col min="8971" max="8971" width="9.5" style="66" bestFit="1" customWidth="1"/>
    <col min="8972" max="8972" width="6.33203125" style="66" bestFit="1" customWidth="1"/>
    <col min="8973" max="8973" width="11.1640625" style="66" bestFit="1" customWidth="1"/>
    <col min="8974" max="8974" width="11.33203125" style="66" bestFit="1" customWidth="1"/>
    <col min="8975" max="9216" width="8.83203125" style="66"/>
    <col min="9217" max="9217" width="16.5" style="66" customWidth="1"/>
    <col min="9218" max="9221" width="13.5" style="66" bestFit="1" customWidth="1"/>
    <col min="9222" max="9223" width="8.83203125" style="66"/>
    <col min="9224" max="9224" width="9.5" style="66" bestFit="1" customWidth="1"/>
    <col min="9225" max="9225" width="8.5" style="66" bestFit="1" customWidth="1"/>
    <col min="9226" max="9226" width="12.83203125" style="66" bestFit="1" customWidth="1"/>
    <col min="9227" max="9227" width="9.5" style="66" bestFit="1" customWidth="1"/>
    <col min="9228" max="9228" width="6.33203125" style="66" bestFit="1" customWidth="1"/>
    <col min="9229" max="9229" width="11.1640625" style="66" bestFit="1" customWidth="1"/>
    <col min="9230" max="9230" width="11.33203125" style="66" bestFit="1" customWidth="1"/>
    <col min="9231" max="9472" width="8.83203125" style="66"/>
    <col min="9473" max="9473" width="16.5" style="66" customWidth="1"/>
    <col min="9474" max="9477" width="13.5" style="66" bestFit="1" customWidth="1"/>
    <col min="9478" max="9479" width="8.83203125" style="66"/>
    <col min="9480" max="9480" width="9.5" style="66" bestFit="1" customWidth="1"/>
    <col min="9481" max="9481" width="8.5" style="66" bestFit="1" customWidth="1"/>
    <col min="9482" max="9482" width="12.83203125" style="66" bestFit="1" customWidth="1"/>
    <col min="9483" max="9483" width="9.5" style="66" bestFit="1" customWidth="1"/>
    <col min="9484" max="9484" width="6.33203125" style="66" bestFit="1" customWidth="1"/>
    <col min="9485" max="9485" width="11.1640625" style="66" bestFit="1" customWidth="1"/>
    <col min="9486" max="9486" width="11.33203125" style="66" bestFit="1" customWidth="1"/>
    <col min="9487" max="9728" width="8.83203125" style="66"/>
    <col min="9729" max="9729" width="16.5" style="66" customWidth="1"/>
    <col min="9730" max="9733" width="13.5" style="66" bestFit="1" customWidth="1"/>
    <col min="9734" max="9735" width="8.83203125" style="66"/>
    <col min="9736" max="9736" width="9.5" style="66" bestFit="1" customWidth="1"/>
    <col min="9737" max="9737" width="8.5" style="66" bestFit="1" customWidth="1"/>
    <col min="9738" max="9738" width="12.83203125" style="66" bestFit="1" customWidth="1"/>
    <col min="9739" max="9739" width="9.5" style="66" bestFit="1" customWidth="1"/>
    <col min="9740" max="9740" width="6.33203125" style="66" bestFit="1" customWidth="1"/>
    <col min="9741" max="9741" width="11.1640625" style="66" bestFit="1" customWidth="1"/>
    <col min="9742" max="9742" width="11.33203125" style="66" bestFit="1" customWidth="1"/>
    <col min="9743" max="9984" width="8.83203125" style="66"/>
    <col min="9985" max="9985" width="16.5" style="66" customWidth="1"/>
    <col min="9986" max="9989" width="13.5" style="66" bestFit="1" customWidth="1"/>
    <col min="9990" max="9991" width="8.83203125" style="66"/>
    <col min="9992" max="9992" width="9.5" style="66" bestFit="1" customWidth="1"/>
    <col min="9993" max="9993" width="8.5" style="66" bestFit="1" customWidth="1"/>
    <col min="9994" max="9994" width="12.83203125" style="66" bestFit="1" customWidth="1"/>
    <col min="9995" max="9995" width="9.5" style="66" bestFit="1" customWidth="1"/>
    <col min="9996" max="9996" width="6.33203125" style="66" bestFit="1" customWidth="1"/>
    <col min="9997" max="9997" width="11.1640625" style="66" bestFit="1" customWidth="1"/>
    <col min="9998" max="9998" width="11.33203125" style="66" bestFit="1" customWidth="1"/>
    <col min="9999" max="10240" width="8.83203125" style="66"/>
    <col min="10241" max="10241" width="16.5" style="66" customWidth="1"/>
    <col min="10242" max="10245" width="13.5" style="66" bestFit="1" customWidth="1"/>
    <col min="10246" max="10247" width="8.83203125" style="66"/>
    <col min="10248" max="10248" width="9.5" style="66" bestFit="1" customWidth="1"/>
    <col min="10249" max="10249" width="8.5" style="66" bestFit="1" customWidth="1"/>
    <col min="10250" max="10250" width="12.83203125" style="66" bestFit="1" customWidth="1"/>
    <col min="10251" max="10251" width="9.5" style="66" bestFit="1" customWidth="1"/>
    <col min="10252" max="10252" width="6.33203125" style="66" bestFit="1" customWidth="1"/>
    <col min="10253" max="10253" width="11.1640625" style="66" bestFit="1" customWidth="1"/>
    <col min="10254" max="10254" width="11.33203125" style="66" bestFit="1" customWidth="1"/>
    <col min="10255" max="10496" width="8.83203125" style="66"/>
    <col min="10497" max="10497" width="16.5" style="66" customWidth="1"/>
    <col min="10498" max="10501" width="13.5" style="66" bestFit="1" customWidth="1"/>
    <col min="10502" max="10503" width="8.83203125" style="66"/>
    <col min="10504" max="10504" width="9.5" style="66" bestFit="1" customWidth="1"/>
    <col min="10505" max="10505" width="8.5" style="66" bestFit="1" customWidth="1"/>
    <col min="10506" max="10506" width="12.83203125" style="66" bestFit="1" customWidth="1"/>
    <col min="10507" max="10507" width="9.5" style="66" bestFit="1" customWidth="1"/>
    <col min="10508" max="10508" width="6.33203125" style="66" bestFit="1" customWidth="1"/>
    <col min="10509" max="10509" width="11.1640625" style="66" bestFit="1" customWidth="1"/>
    <col min="10510" max="10510" width="11.33203125" style="66" bestFit="1" customWidth="1"/>
    <col min="10511" max="10752" width="8.83203125" style="66"/>
    <col min="10753" max="10753" width="16.5" style="66" customWidth="1"/>
    <col min="10754" max="10757" width="13.5" style="66" bestFit="1" customWidth="1"/>
    <col min="10758" max="10759" width="8.83203125" style="66"/>
    <col min="10760" max="10760" width="9.5" style="66" bestFit="1" customWidth="1"/>
    <col min="10761" max="10761" width="8.5" style="66" bestFit="1" customWidth="1"/>
    <col min="10762" max="10762" width="12.83203125" style="66" bestFit="1" customWidth="1"/>
    <col min="10763" max="10763" width="9.5" style="66" bestFit="1" customWidth="1"/>
    <col min="10764" max="10764" width="6.33203125" style="66" bestFit="1" customWidth="1"/>
    <col min="10765" max="10765" width="11.1640625" style="66" bestFit="1" customWidth="1"/>
    <col min="10766" max="10766" width="11.33203125" style="66" bestFit="1" customWidth="1"/>
    <col min="10767" max="11008" width="8.83203125" style="66"/>
    <col min="11009" max="11009" width="16.5" style="66" customWidth="1"/>
    <col min="11010" max="11013" width="13.5" style="66" bestFit="1" customWidth="1"/>
    <col min="11014" max="11015" width="8.83203125" style="66"/>
    <col min="11016" max="11016" width="9.5" style="66" bestFit="1" customWidth="1"/>
    <col min="11017" max="11017" width="8.5" style="66" bestFit="1" customWidth="1"/>
    <col min="11018" max="11018" width="12.83203125" style="66" bestFit="1" customWidth="1"/>
    <col min="11019" max="11019" width="9.5" style="66" bestFit="1" customWidth="1"/>
    <col min="11020" max="11020" width="6.33203125" style="66" bestFit="1" customWidth="1"/>
    <col min="11021" max="11021" width="11.1640625" style="66" bestFit="1" customWidth="1"/>
    <col min="11022" max="11022" width="11.33203125" style="66" bestFit="1" customWidth="1"/>
    <col min="11023" max="11264" width="8.83203125" style="66"/>
    <col min="11265" max="11265" width="16.5" style="66" customWidth="1"/>
    <col min="11266" max="11269" width="13.5" style="66" bestFit="1" customWidth="1"/>
    <col min="11270" max="11271" width="8.83203125" style="66"/>
    <col min="11272" max="11272" width="9.5" style="66" bestFit="1" customWidth="1"/>
    <col min="11273" max="11273" width="8.5" style="66" bestFit="1" customWidth="1"/>
    <col min="11274" max="11274" width="12.83203125" style="66" bestFit="1" customWidth="1"/>
    <col min="11275" max="11275" width="9.5" style="66" bestFit="1" customWidth="1"/>
    <col min="11276" max="11276" width="6.33203125" style="66" bestFit="1" customWidth="1"/>
    <col min="11277" max="11277" width="11.1640625" style="66" bestFit="1" customWidth="1"/>
    <col min="11278" max="11278" width="11.33203125" style="66" bestFit="1" customWidth="1"/>
    <col min="11279" max="11520" width="8.83203125" style="66"/>
    <col min="11521" max="11521" width="16.5" style="66" customWidth="1"/>
    <col min="11522" max="11525" width="13.5" style="66" bestFit="1" customWidth="1"/>
    <col min="11526" max="11527" width="8.83203125" style="66"/>
    <col min="11528" max="11528" width="9.5" style="66" bestFit="1" customWidth="1"/>
    <col min="11529" max="11529" width="8.5" style="66" bestFit="1" customWidth="1"/>
    <col min="11530" max="11530" width="12.83203125" style="66" bestFit="1" customWidth="1"/>
    <col min="11531" max="11531" width="9.5" style="66" bestFit="1" customWidth="1"/>
    <col min="11532" max="11532" width="6.33203125" style="66" bestFit="1" customWidth="1"/>
    <col min="11533" max="11533" width="11.1640625" style="66" bestFit="1" customWidth="1"/>
    <col min="11534" max="11534" width="11.33203125" style="66" bestFit="1" customWidth="1"/>
    <col min="11535" max="11776" width="8.83203125" style="66"/>
    <col min="11777" max="11777" width="16.5" style="66" customWidth="1"/>
    <col min="11778" max="11781" width="13.5" style="66" bestFit="1" customWidth="1"/>
    <col min="11782" max="11783" width="8.83203125" style="66"/>
    <col min="11784" max="11784" width="9.5" style="66" bestFit="1" customWidth="1"/>
    <col min="11785" max="11785" width="8.5" style="66" bestFit="1" customWidth="1"/>
    <col min="11786" max="11786" width="12.83203125" style="66" bestFit="1" customWidth="1"/>
    <col min="11787" max="11787" width="9.5" style="66" bestFit="1" customWidth="1"/>
    <col min="11788" max="11788" width="6.33203125" style="66" bestFit="1" customWidth="1"/>
    <col min="11789" max="11789" width="11.1640625" style="66" bestFit="1" customWidth="1"/>
    <col min="11790" max="11790" width="11.33203125" style="66" bestFit="1" customWidth="1"/>
    <col min="11791" max="12032" width="8.83203125" style="66"/>
    <col min="12033" max="12033" width="16.5" style="66" customWidth="1"/>
    <col min="12034" max="12037" width="13.5" style="66" bestFit="1" customWidth="1"/>
    <col min="12038" max="12039" width="8.83203125" style="66"/>
    <col min="12040" max="12040" width="9.5" style="66" bestFit="1" customWidth="1"/>
    <col min="12041" max="12041" width="8.5" style="66" bestFit="1" customWidth="1"/>
    <col min="12042" max="12042" width="12.83203125" style="66" bestFit="1" customWidth="1"/>
    <col min="12043" max="12043" width="9.5" style="66" bestFit="1" customWidth="1"/>
    <col min="12044" max="12044" width="6.33203125" style="66" bestFit="1" customWidth="1"/>
    <col min="12045" max="12045" width="11.1640625" style="66" bestFit="1" customWidth="1"/>
    <col min="12046" max="12046" width="11.33203125" style="66" bestFit="1" customWidth="1"/>
    <col min="12047" max="12288" width="8.83203125" style="66"/>
    <col min="12289" max="12289" width="16.5" style="66" customWidth="1"/>
    <col min="12290" max="12293" width="13.5" style="66" bestFit="1" customWidth="1"/>
    <col min="12294" max="12295" width="8.83203125" style="66"/>
    <col min="12296" max="12296" width="9.5" style="66" bestFit="1" customWidth="1"/>
    <col min="12297" max="12297" width="8.5" style="66" bestFit="1" customWidth="1"/>
    <col min="12298" max="12298" width="12.83203125" style="66" bestFit="1" customWidth="1"/>
    <col min="12299" max="12299" width="9.5" style="66" bestFit="1" customWidth="1"/>
    <col min="12300" max="12300" width="6.33203125" style="66" bestFit="1" customWidth="1"/>
    <col min="12301" max="12301" width="11.1640625" style="66" bestFit="1" customWidth="1"/>
    <col min="12302" max="12302" width="11.33203125" style="66" bestFit="1" customWidth="1"/>
    <col min="12303" max="12544" width="8.83203125" style="66"/>
    <col min="12545" max="12545" width="16.5" style="66" customWidth="1"/>
    <col min="12546" max="12549" width="13.5" style="66" bestFit="1" customWidth="1"/>
    <col min="12550" max="12551" width="8.83203125" style="66"/>
    <col min="12552" max="12552" width="9.5" style="66" bestFit="1" customWidth="1"/>
    <col min="12553" max="12553" width="8.5" style="66" bestFit="1" customWidth="1"/>
    <col min="12554" max="12554" width="12.83203125" style="66" bestFit="1" customWidth="1"/>
    <col min="12555" max="12555" width="9.5" style="66" bestFit="1" customWidth="1"/>
    <col min="12556" max="12556" width="6.33203125" style="66" bestFit="1" customWidth="1"/>
    <col min="12557" max="12557" width="11.1640625" style="66" bestFit="1" customWidth="1"/>
    <col min="12558" max="12558" width="11.33203125" style="66" bestFit="1" customWidth="1"/>
    <col min="12559" max="12800" width="8.83203125" style="66"/>
    <col min="12801" max="12801" width="16.5" style="66" customWidth="1"/>
    <col min="12802" max="12805" width="13.5" style="66" bestFit="1" customWidth="1"/>
    <col min="12806" max="12807" width="8.83203125" style="66"/>
    <col min="12808" max="12808" width="9.5" style="66" bestFit="1" customWidth="1"/>
    <col min="12809" max="12809" width="8.5" style="66" bestFit="1" customWidth="1"/>
    <col min="12810" max="12810" width="12.83203125" style="66" bestFit="1" customWidth="1"/>
    <col min="12811" max="12811" width="9.5" style="66" bestFit="1" customWidth="1"/>
    <col min="12812" max="12812" width="6.33203125" style="66" bestFit="1" customWidth="1"/>
    <col min="12813" max="12813" width="11.1640625" style="66" bestFit="1" customWidth="1"/>
    <col min="12814" max="12814" width="11.33203125" style="66" bestFit="1" customWidth="1"/>
    <col min="12815" max="13056" width="8.83203125" style="66"/>
    <col min="13057" max="13057" width="16.5" style="66" customWidth="1"/>
    <col min="13058" max="13061" width="13.5" style="66" bestFit="1" customWidth="1"/>
    <col min="13062" max="13063" width="8.83203125" style="66"/>
    <col min="13064" max="13064" width="9.5" style="66" bestFit="1" customWidth="1"/>
    <col min="13065" max="13065" width="8.5" style="66" bestFit="1" customWidth="1"/>
    <col min="13066" max="13066" width="12.83203125" style="66" bestFit="1" customWidth="1"/>
    <col min="13067" max="13067" width="9.5" style="66" bestFit="1" customWidth="1"/>
    <col min="13068" max="13068" width="6.33203125" style="66" bestFit="1" customWidth="1"/>
    <col min="13069" max="13069" width="11.1640625" style="66" bestFit="1" customWidth="1"/>
    <col min="13070" max="13070" width="11.33203125" style="66" bestFit="1" customWidth="1"/>
    <col min="13071" max="13312" width="8.83203125" style="66"/>
    <col min="13313" max="13313" width="16.5" style="66" customWidth="1"/>
    <col min="13314" max="13317" width="13.5" style="66" bestFit="1" customWidth="1"/>
    <col min="13318" max="13319" width="8.83203125" style="66"/>
    <col min="13320" max="13320" width="9.5" style="66" bestFit="1" customWidth="1"/>
    <col min="13321" max="13321" width="8.5" style="66" bestFit="1" customWidth="1"/>
    <col min="13322" max="13322" width="12.83203125" style="66" bestFit="1" customWidth="1"/>
    <col min="13323" max="13323" width="9.5" style="66" bestFit="1" customWidth="1"/>
    <col min="13324" max="13324" width="6.33203125" style="66" bestFit="1" customWidth="1"/>
    <col min="13325" max="13325" width="11.1640625" style="66" bestFit="1" customWidth="1"/>
    <col min="13326" max="13326" width="11.33203125" style="66" bestFit="1" customWidth="1"/>
    <col min="13327" max="13568" width="8.83203125" style="66"/>
    <col min="13569" max="13569" width="16.5" style="66" customWidth="1"/>
    <col min="13570" max="13573" width="13.5" style="66" bestFit="1" customWidth="1"/>
    <col min="13574" max="13575" width="8.83203125" style="66"/>
    <col min="13576" max="13576" width="9.5" style="66" bestFit="1" customWidth="1"/>
    <col min="13577" max="13577" width="8.5" style="66" bestFit="1" customWidth="1"/>
    <col min="13578" max="13578" width="12.83203125" style="66" bestFit="1" customWidth="1"/>
    <col min="13579" max="13579" width="9.5" style="66" bestFit="1" customWidth="1"/>
    <col min="13580" max="13580" width="6.33203125" style="66" bestFit="1" customWidth="1"/>
    <col min="13581" max="13581" width="11.1640625" style="66" bestFit="1" customWidth="1"/>
    <col min="13582" max="13582" width="11.33203125" style="66" bestFit="1" customWidth="1"/>
    <col min="13583" max="13824" width="8.83203125" style="66"/>
    <col min="13825" max="13825" width="16.5" style="66" customWidth="1"/>
    <col min="13826" max="13829" width="13.5" style="66" bestFit="1" customWidth="1"/>
    <col min="13830" max="13831" width="8.83203125" style="66"/>
    <col min="13832" max="13832" width="9.5" style="66" bestFit="1" customWidth="1"/>
    <col min="13833" max="13833" width="8.5" style="66" bestFit="1" customWidth="1"/>
    <col min="13834" max="13834" width="12.83203125" style="66" bestFit="1" customWidth="1"/>
    <col min="13835" max="13835" width="9.5" style="66" bestFit="1" customWidth="1"/>
    <col min="13836" max="13836" width="6.33203125" style="66" bestFit="1" customWidth="1"/>
    <col min="13837" max="13837" width="11.1640625" style="66" bestFit="1" customWidth="1"/>
    <col min="13838" max="13838" width="11.33203125" style="66" bestFit="1" customWidth="1"/>
    <col min="13839" max="14080" width="8.83203125" style="66"/>
    <col min="14081" max="14081" width="16.5" style="66" customWidth="1"/>
    <col min="14082" max="14085" width="13.5" style="66" bestFit="1" customWidth="1"/>
    <col min="14086" max="14087" width="8.83203125" style="66"/>
    <col min="14088" max="14088" width="9.5" style="66" bestFit="1" customWidth="1"/>
    <col min="14089" max="14089" width="8.5" style="66" bestFit="1" customWidth="1"/>
    <col min="14090" max="14090" width="12.83203125" style="66" bestFit="1" customWidth="1"/>
    <col min="14091" max="14091" width="9.5" style="66" bestFit="1" customWidth="1"/>
    <col min="14092" max="14092" width="6.33203125" style="66" bestFit="1" customWidth="1"/>
    <col min="14093" max="14093" width="11.1640625" style="66" bestFit="1" customWidth="1"/>
    <col min="14094" max="14094" width="11.33203125" style="66" bestFit="1" customWidth="1"/>
    <col min="14095" max="14336" width="8.83203125" style="66"/>
    <col min="14337" max="14337" width="16.5" style="66" customWidth="1"/>
    <col min="14338" max="14341" width="13.5" style="66" bestFit="1" customWidth="1"/>
    <col min="14342" max="14343" width="8.83203125" style="66"/>
    <col min="14344" max="14344" width="9.5" style="66" bestFit="1" customWidth="1"/>
    <col min="14345" max="14345" width="8.5" style="66" bestFit="1" customWidth="1"/>
    <col min="14346" max="14346" width="12.83203125" style="66" bestFit="1" customWidth="1"/>
    <col min="14347" max="14347" width="9.5" style="66" bestFit="1" customWidth="1"/>
    <col min="14348" max="14348" width="6.33203125" style="66" bestFit="1" customWidth="1"/>
    <col min="14349" max="14349" width="11.1640625" style="66" bestFit="1" customWidth="1"/>
    <col min="14350" max="14350" width="11.33203125" style="66" bestFit="1" customWidth="1"/>
    <col min="14351" max="14592" width="8.83203125" style="66"/>
    <col min="14593" max="14593" width="16.5" style="66" customWidth="1"/>
    <col min="14594" max="14597" width="13.5" style="66" bestFit="1" customWidth="1"/>
    <col min="14598" max="14599" width="8.83203125" style="66"/>
    <col min="14600" max="14600" width="9.5" style="66" bestFit="1" customWidth="1"/>
    <col min="14601" max="14601" width="8.5" style="66" bestFit="1" customWidth="1"/>
    <col min="14602" max="14602" width="12.83203125" style="66" bestFit="1" customWidth="1"/>
    <col min="14603" max="14603" width="9.5" style="66" bestFit="1" customWidth="1"/>
    <col min="14604" max="14604" width="6.33203125" style="66" bestFit="1" customWidth="1"/>
    <col min="14605" max="14605" width="11.1640625" style="66" bestFit="1" customWidth="1"/>
    <col min="14606" max="14606" width="11.33203125" style="66" bestFit="1" customWidth="1"/>
    <col min="14607" max="14848" width="8.83203125" style="66"/>
    <col min="14849" max="14849" width="16.5" style="66" customWidth="1"/>
    <col min="14850" max="14853" width="13.5" style="66" bestFit="1" customWidth="1"/>
    <col min="14854" max="14855" width="8.83203125" style="66"/>
    <col min="14856" max="14856" width="9.5" style="66" bestFit="1" customWidth="1"/>
    <col min="14857" max="14857" width="8.5" style="66" bestFit="1" customWidth="1"/>
    <col min="14858" max="14858" width="12.83203125" style="66" bestFit="1" customWidth="1"/>
    <col min="14859" max="14859" width="9.5" style="66" bestFit="1" customWidth="1"/>
    <col min="14860" max="14860" width="6.33203125" style="66" bestFit="1" customWidth="1"/>
    <col min="14861" max="14861" width="11.1640625" style="66" bestFit="1" customWidth="1"/>
    <col min="14862" max="14862" width="11.33203125" style="66" bestFit="1" customWidth="1"/>
    <col min="14863" max="15104" width="8.83203125" style="66"/>
    <col min="15105" max="15105" width="16.5" style="66" customWidth="1"/>
    <col min="15106" max="15109" width="13.5" style="66" bestFit="1" customWidth="1"/>
    <col min="15110" max="15111" width="8.83203125" style="66"/>
    <col min="15112" max="15112" width="9.5" style="66" bestFit="1" customWidth="1"/>
    <col min="15113" max="15113" width="8.5" style="66" bestFit="1" customWidth="1"/>
    <col min="15114" max="15114" width="12.83203125" style="66" bestFit="1" customWidth="1"/>
    <col min="15115" max="15115" width="9.5" style="66" bestFit="1" customWidth="1"/>
    <col min="15116" max="15116" width="6.33203125" style="66" bestFit="1" customWidth="1"/>
    <col min="15117" max="15117" width="11.1640625" style="66" bestFit="1" customWidth="1"/>
    <col min="15118" max="15118" width="11.33203125" style="66" bestFit="1" customWidth="1"/>
    <col min="15119" max="15360" width="8.83203125" style="66"/>
    <col min="15361" max="15361" width="16.5" style="66" customWidth="1"/>
    <col min="15362" max="15365" width="13.5" style="66" bestFit="1" customWidth="1"/>
    <col min="15366" max="15367" width="8.83203125" style="66"/>
    <col min="15368" max="15368" width="9.5" style="66" bestFit="1" customWidth="1"/>
    <col min="15369" max="15369" width="8.5" style="66" bestFit="1" customWidth="1"/>
    <col min="15370" max="15370" width="12.83203125" style="66" bestFit="1" customWidth="1"/>
    <col min="15371" max="15371" width="9.5" style="66" bestFit="1" customWidth="1"/>
    <col min="15372" max="15372" width="6.33203125" style="66" bestFit="1" customWidth="1"/>
    <col min="15373" max="15373" width="11.1640625" style="66" bestFit="1" customWidth="1"/>
    <col min="15374" max="15374" width="11.33203125" style="66" bestFit="1" customWidth="1"/>
    <col min="15375" max="15616" width="8.83203125" style="66"/>
    <col min="15617" max="15617" width="16.5" style="66" customWidth="1"/>
    <col min="15618" max="15621" width="13.5" style="66" bestFit="1" customWidth="1"/>
    <col min="15622" max="15623" width="8.83203125" style="66"/>
    <col min="15624" max="15624" width="9.5" style="66" bestFit="1" customWidth="1"/>
    <col min="15625" max="15625" width="8.5" style="66" bestFit="1" customWidth="1"/>
    <col min="15626" max="15626" width="12.83203125" style="66" bestFit="1" customWidth="1"/>
    <col min="15627" max="15627" width="9.5" style="66" bestFit="1" customWidth="1"/>
    <col min="15628" max="15628" width="6.33203125" style="66" bestFit="1" customWidth="1"/>
    <col min="15629" max="15629" width="11.1640625" style="66" bestFit="1" customWidth="1"/>
    <col min="15630" max="15630" width="11.33203125" style="66" bestFit="1" customWidth="1"/>
    <col min="15631" max="15872" width="8.83203125" style="66"/>
    <col min="15873" max="15873" width="16.5" style="66" customWidth="1"/>
    <col min="15874" max="15877" width="13.5" style="66" bestFit="1" customWidth="1"/>
    <col min="15878" max="15879" width="8.83203125" style="66"/>
    <col min="15880" max="15880" width="9.5" style="66" bestFit="1" customWidth="1"/>
    <col min="15881" max="15881" width="8.5" style="66" bestFit="1" customWidth="1"/>
    <col min="15882" max="15882" width="12.83203125" style="66" bestFit="1" customWidth="1"/>
    <col min="15883" max="15883" width="9.5" style="66" bestFit="1" customWidth="1"/>
    <col min="15884" max="15884" width="6.33203125" style="66" bestFit="1" customWidth="1"/>
    <col min="15885" max="15885" width="11.1640625" style="66" bestFit="1" customWidth="1"/>
    <col min="15886" max="15886" width="11.33203125" style="66" bestFit="1" customWidth="1"/>
    <col min="15887" max="16128" width="8.83203125" style="66"/>
    <col min="16129" max="16129" width="16.5" style="66" customWidth="1"/>
    <col min="16130" max="16133" width="13.5" style="66" bestFit="1" customWidth="1"/>
    <col min="16134" max="16135" width="8.83203125" style="66"/>
    <col min="16136" max="16136" width="9.5" style="66" bestFit="1" customWidth="1"/>
    <col min="16137" max="16137" width="8.5" style="66" bestFit="1" customWidth="1"/>
    <col min="16138" max="16138" width="12.83203125" style="66" bestFit="1" customWidth="1"/>
    <col min="16139" max="16139" width="9.5" style="66" bestFit="1" customWidth="1"/>
    <col min="16140" max="16140" width="6.33203125" style="66" bestFit="1" customWidth="1"/>
    <col min="16141" max="16141" width="11.1640625" style="66" bestFit="1" customWidth="1"/>
    <col min="16142" max="16142" width="11.33203125" style="66" bestFit="1" customWidth="1"/>
    <col min="16143" max="16384" width="8.83203125" style="66"/>
  </cols>
  <sheetData>
    <row r="1" spans="1:6">
      <c r="A1" s="64" t="s">
        <v>129</v>
      </c>
    </row>
    <row r="3" spans="1:6">
      <c r="A3" s="67" t="s">
        <v>130</v>
      </c>
      <c r="B3" s="68" t="s">
        <v>131</v>
      </c>
      <c r="C3" s="68" t="s">
        <v>132</v>
      </c>
      <c r="D3" s="68" t="s">
        <v>133</v>
      </c>
      <c r="E3" s="68" t="s">
        <v>134</v>
      </c>
      <c r="F3" s="68" t="s">
        <v>119</v>
      </c>
    </row>
    <row r="4" spans="1:6">
      <c r="A4" s="66" t="s">
        <v>135</v>
      </c>
      <c r="B4" s="65">
        <v>2187</v>
      </c>
      <c r="C4" s="65">
        <v>1308</v>
      </c>
      <c r="D4" s="65">
        <v>3626</v>
      </c>
      <c r="E4" s="65">
        <v>3540</v>
      </c>
    </row>
    <row r="5" spans="1:6">
      <c r="A5" s="66" t="s">
        <v>2</v>
      </c>
      <c r="B5" s="65">
        <v>50</v>
      </c>
      <c r="C5" s="65">
        <v>43</v>
      </c>
      <c r="D5" s="65">
        <v>37</v>
      </c>
      <c r="E5" s="65">
        <v>39</v>
      </c>
    </row>
    <row r="6" spans="1:6">
      <c r="A6" s="66" t="s">
        <v>3</v>
      </c>
      <c r="B6" s="65">
        <v>11</v>
      </c>
      <c r="C6" s="65">
        <v>25</v>
      </c>
      <c r="D6" s="65">
        <v>26</v>
      </c>
      <c r="E6" s="65">
        <v>26</v>
      </c>
    </row>
    <row r="7" spans="1:6">
      <c r="A7" s="66" t="s">
        <v>136</v>
      </c>
      <c r="B7" s="69">
        <v>61177</v>
      </c>
      <c r="C7" s="69">
        <v>27545</v>
      </c>
      <c r="D7" s="69">
        <v>37883</v>
      </c>
      <c r="E7" s="69">
        <v>61863</v>
      </c>
      <c r="F7" s="66">
        <f>SUM(B7:E7)</f>
        <v>188468</v>
      </c>
    </row>
    <row r="9" spans="1:6">
      <c r="A9" s="66" t="s">
        <v>30</v>
      </c>
      <c r="B9" s="65">
        <v>109350</v>
      </c>
      <c r="C9" s="65">
        <v>56244</v>
      </c>
      <c r="D9" s="65">
        <v>134162</v>
      </c>
      <c r="E9" s="65">
        <v>138060</v>
      </c>
      <c r="F9" s="66">
        <f>SUM(B9:E9)</f>
        <v>437816</v>
      </c>
    </row>
    <row r="10" spans="1:6">
      <c r="A10" s="66" t="s">
        <v>137</v>
      </c>
      <c r="B10" s="65">
        <v>24057</v>
      </c>
      <c r="C10" s="65">
        <v>32700</v>
      </c>
      <c r="D10" s="65">
        <v>94276</v>
      </c>
      <c r="E10" s="65">
        <v>92040</v>
      </c>
      <c r="F10" s="66">
        <f>SUM(B10:E10)</f>
        <v>243073</v>
      </c>
    </row>
    <row r="11" spans="1:6">
      <c r="A11" s="66" t="s">
        <v>33</v>
      </c>
      <c r="B11" s="65">
        <v>85293</v>
      </c>
      <c r="C11" s="65">
        <v>23544</v>
      </c>
      <c r="D11" s="65">
        <v>39886</v>
      </c>
      <c r="E11" s="65">
        <v>46020</v>
      </c>
      <c r="F11" s="66">
        <f>SUM(B11:E11)</f>
        <v>194743</v>
      </c>
    </row>
    <row r="12" spans="1:6">
      <c r="A12" s="66" t="s">
        <v>49</v>
      </c>
      <c r="B12" s="70">
        <v>0.78</v>
      </c>
      <c r="C12" s="70">
        <v>0.41860465116279072</v>
      </c>
      <c r="D12" s="70">
        <v>0.29729729729729731</v>
      </c>
      <c r="E12" s="70">
        <v>0.33333333333333331</v>
      </c>
      <c r="F12" s="71">
        <f>F11/F9</f>
        <v>0.44480558042648055</v>
      </c>
    </row>
    <row r="13" spans="1:6">
      <c r="A13" s="66" t="s">
        <v>138</v>
      </c>
      <c r="B13" s="65">
        <v>39</v>
      </c>
      <c r="C13" s="65">
        <v>18</v>
      </c>
      <c r="D13" s="65">
        <v>11</v>
      </c>
      <c r="E13" s="65">
        <v>13</v>
      </c>
    </row>
    <row r="15" spans="1:6">
      <c r="A15" s="66" t="s">
        <v>139</v>
      </c>
      <c r="B15" s="72">
        <f>B7/B12</f>
        <v>78432.051282051281</v>
      </c>
      <c r="C15" s="72">
        <f>C7/C12</f>
        <v>65801.944444444438</v>
      </c>
      <c r="D15" s="72">
        <f>D7/D12</f>
        <v>127424.63636363635</v>
      </c>
      <c r="E15" s="72">
        <f>E7/E12</f>
        <v>185589</v>
      </c>
    </row>
    <row r="16" spans="1:6">
      <c r="A16" s="66" t="s">
        <v>140</v>
      </c>
      <c r="B16" s="72">
        <f>B7/B13</f>
        <v>1568.6410256410256</v>
      </c>
      <c r="C16" s="72">
        <f>C7/C13</f>
        <v>1530.2777777777778</v>
      </c>
      <c r="D16" s="72">
        <f>D7/D13</f>
        <v>3443.909090909091</v>
      </c>
      <c r="E16" s="72">
        <f>E7/E13</f>
        <v>4758.6923076923076</v>
      </c>
    </row>
    <row r="18" spans="7:15">
      <c r="G18" s="67" t="s">
        <v>113</v>
      </c>
      <c r="H18" s="68" t="s">
        <v>141</v>
      </c>
      <c r="I18" s="68" t="s">
        <v>32</v>
      </c>
      <c r="J18" s="68" t="s">
        <v>33</v>
      </c>
      <c r="K18" s="68" t="s">
        <v>49</v>
      </c>
      <c r="L18" s="68" t="s">
        <v>118</v>
      </c>
      <c r="M18" s="68" t="s">
        <v>142</v>
      </c>
      <c r="N18" s="68" t="s">
        <v>143</v>
      </c>
      <c r="O18" s="50" t="s">
        <v>125</v>
      </c>
    </row>
    <row r="19" spans="7:15">
      <c r="G19" s="73">
        <v>0</v>
      </c>
      <c r="H19" s="74">
        <v>0</v>
      </c>
      <c r="I19" s="74">
        <v>0</v>
      </c>
      <c r="J19" s="74">
        <v>0</v>
      </c>
      <c r="K19" s="74">
        <v>0</v>
      </c>
      <c r="L19" s="74">
        <v>0</v>
      </c>
      <c r="M19" s="74">
        <v>0</v>
      </c>
      <c r="N19" s="74">
        <f>-F7</f>
        <v>-188468</v>
      </c>
      <c r="O19" s="75">
        <f>N19</f>
        <v>-188468</v>
      </c>
    </row>
    <row r="20" spans="7:15">
      <c r="G20" s="76">
        <v>1</v>
      </c>
      <c r="H20" s="77">
        <v>109350</v>
      </c>
      <c r="I20" s="77">
        <v>24057</v>
      </c>
      <c r="J20" s="77">
        <f>H20-I20</f>
        <v>85293</v>
      </c>
      <c r="K20" s="70">
        <f>J20/H20</f>
        <v>0.78</v>
      </c>
      <c r="L20" s="65">
        <v>1</v>
      </c>
      <c r="M20" s="77">
        <f>M19+H20</f>
        <v>109350</v>
      </c>
      <c r="N20" s="77">
        <f>N19+J20</f>
        <v>-103175</v>
      </c>
    </row>
    <row r="21" spans="7:15">
      <c r="G21" s="76">
        <v>2</v>
      </c>
      <c r="H21" s="77">
        <v>56244</v>
      </c>
      <c r="I21" s="77">
        <v>32700</v>
      </c>
      <c r="J21" s="77">
        <f>H21-I21</f>
        <v>23544</v>
      </c>
      <c r="K21" s="70">
        <f>J21/H21</f>
        <v>0.41860465116279072</v>
      </c>
      <c r="L21" s="65">
        <v>2</v>
      </c>
      <c r="M21" s="77">
        <f>M20+H21</f>
        <v>165594</v>
      </c>
      <c r="N21" s="77">
        <f>N20+J21</f>
        <v>-79631</v>
      </c>
    </row>
    <row r="22" spans="7:15">
      <c r="G22" s="76">
        <v>4</v>
      </c>
      <c r="H22" s="77">
        <v>138060</v>
      </c>
      <c r="I22" s="77">
        <v>92040</v>
      </c>
      <c r="J22" s="77">
        <f>H22-I22</f>
        <v>46020</v>
      </c>
      <c r="K22" s="70">
        <f>J22/H22</f>
        <v>0.33333333333333331</v>
      </c>
      <c r="L22" s="65">
        <v>3</v>
      </c>
      <c r="M22" s="77">
        <f>M21+H22</f>
        <v>303654</v>
      </c>
      <c r="N22" s="77">
        <f>N21+J22</f>
        <v>-33611</v>
      </c>
    </row>
    <row r="23" spans="7:15">
      <c r="G23" s="76">
        <v>3</v>
      </c>
      <c r="H23" s="77">
        <v>134162</v>
      </c>
      <c r="I23" s="77">
        <v>94276</v>
      </c>
      <c r="J23" s="77">
        <f>H23-I23</f>
        <v>39886</v>
      </c>
      <c r="K23" s="70">
        <f>J23/H23</f>
        <v>0.29729729729729731</v>
      </c>
      <c r="L23" s="65">
        <v>4</v>
      </c>
      <c r="M23" s="77">
        <f>M22+H23</f>
        <v>437816</v>
      </c>
      <c r="N23" s="77">
        <f>N22+J23</f>
        <v>6275</v>
      </c>
      <c r="O23" s="75">
        <f>N23</f>
        <v>6275</v>
      </c>
    </row>
    <row r="24" spans="7:15">
      <c r="G24" s="67" t="s">
        <v>144</v>
      </c>
      <c r="H24" s="78">
        <f>SUM(H20:H23)</f>
        <v>437816</v>
      </c>
      <c r="I24" s="78">
        <f>SUM(I20:I23)</f>
        <v>243073</v>
      </c>
      <c r="J24" s="78">
        <f>SUM(J20:J23)</f>
        <v>194743</v>
      </c>
      <c r="K24" s="79">
        <f>J24/H24</f>
        <v>0.44480558042648055</v>
      </c>
    </row>
    <row r="25" spans="7:15">
      <c r="G25" s="66" t="str">
        <f>A7</f>
        <v>Total FC</v>
      </c>
      <c r="J25" s="77">
        <f>F7</f>
        <v>188468</v>
      </c>
    </row>
    <row r="26" spans="7:15">
      <c r="G26" s="67" t="s">
        <v>69</v>
      </c>
      <c r="H26" s="68"/>
      <c r="I26" s="68"/>
      <c r="J26" s="78">
        <f>J24-J25</f>
        <v>6275</v>
      </c>
    </row>
  </sheetData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/>
  </sheetViews>
  <sheetFormatPr baseColWidth="10" defaultColWidth="8.83203125" defaultRowHeight="14" x14ac:dyDescent="0"/>
  <cols>
    <col min="1" max="1" width="48.5" bestFit="1" customWidth="1"/>
    <col min="3" max="3" width="35.83203125" bestFit="1" customWidth="1"/>
    <col min="4" max="6" width="11.5" customWidth="1"/>
  </cols>
  <sheetData>
    <row r="1" spans="1:6">
      <c r="A1" s="2" t="s">
        <v>145</v>
      </c>
    </row>
    <row r="3" spans="1:6">
      <c r="A3" s="40" t="s">
        <v>82</v>
      </c>
      <c r="B3" s="40"/>
    </row>
    <row r="4" spans="1:6">
      <c r="A4" t="s">
        <v>9</v>
      </c>
      <c r="B4" s="1">
        <v>800</v>
      </c>
    </row>
    <row r="5" spans="1:6">
      <c r="A5" t="s">
        <v>146</v>
      </c>
      <c r="B5" s="1">
        <v>1600</v>
      </c>
    </row>
    <row r="6" spans="1:6">
      <c r="A6" t="s">
        <v>147</v>
      </c>
      <c r="B6" s="1">
        <v>900</v>
      </c>
    </row>
    <row r="7" spans="1:6">
      <c r="A7" t="s">
        <v>148</v>
      </c>
      <c r="B7" s="1">
        <v>375000</v>
      </c>
    </row>
    <row r="8" spans="1:6">
      <c r="A8" t="s">
        <v>149</v>
      </c>
      <c r="B8" s="1">
        <v>510</v>
      </c>
    </row>
    <row r="10" spans="1:6">
      <c r="A10" s="80" t="s">
        <v>150</v>
      </c>
    </row>
    <row r="11" spans="1:6">
      <c r="A11" s="39"/>
    </row>
    <row r="12" spans="1:6">
      <c r="A12" s="39" t="s">
        <v>152</v>
      </c>
    </row>
    <row r="13" spans="1:6">
      <c r="A13" s="39" t="s">
        <v>153</v>
      </c>
    </row>
    <row r="14" spans="1:6">
      <c r="A14" s="39" t="s">
        <v>154</v>
      </c>
      <c r="B14" s="1">
        <v>10000</v>
      </c>
    </row>
    <row r="15" spans="1:6">
      <c r="A15" s="39" t="s">
        <v>157</v>
      </c>
      <c r="B15" s="1">
        <v>-15000</v>
      </c>
    </row>
    <row r="16" spans="1:6">
      <c r="C16" s="42" t="s">
        <v>151</v>
      </c>
      <c r="D16" s="81" t="s">
        <v>135</v>
      </c>
      <c r="E16" s="81" t="s">
        <v>158</v>
      </c>
      <c r="F16" s="81" t="s">
        <v>159</v>
      </c>
    </row>
    <row r="17" spans="3:6">
      <c r="C17" t="str">
        <f>A12</f>
        <v>the break even point</v>
      </c>
      <c r="D17" s="41">
        <f>B7/(B4-B8)</f>
        <v>1293.1034482758621</v>
      </c>
      <c r="E17" s="46">
        <f>(D17-B5)/B6</f>
        <v>-0.34099616858237547</v>
      </c>
      <c r="F17" s="41">
        <f>(1-NORMSDIST(E17))*100</f>
        <v>63.344676695014336</v>
      </c>
    </row>
    <row r="18" spans="3:6">
      <c r="C18" t="s">
        <v>155</v>
      </c>
      <c r="D18" s="41">
        <f>(B7+B14)/(B4-B8)</f>
        <v>1327.5862068965516</v>
      </c>
      <c r="E18" s="46">
        <f>(D18-B5)/B6</f>
        <v>-0.30268199233716486</v>
      </c>
      <c r="F18" s="48">
        <f>(1-NORMSDIST(E18))*100</f>
        <v>61.893388876918785</v>
      </c>
    </row>
    <row r="19" spans="3:6">
      <c r="C19" t="s">
        <v>156</v>
      </c>
      <c r="D19" s="41">
        <f>(B7+B15)/(B4-B8)</f>
        <v>1241.3793103448277</v>
      </c>
      <c r="E19" s="46">
        <f>(D19-B5)/B6</f>
        <v>-0.39846743295019149</v>
      </c>
      <c r="F19" s="48">
        <f>(1-NORMSDIST(E19))*100</f>
        <v>65.48571701177876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Charts</vt:lpstr>
      </vt:variant>
      <vt:variant>
        <vt:i4>1</vt:i4>
      </vt:variant>
    </vt:vector>
  </HeadingPairs>
  <TitlesOfParts>
    <vt:vector size="9" baseType="lpstr">
      <vt:lpstr>basic_exercises</vt:lpstr>
      <vt:lpstr>BE_charts</vt:lpstr>
      <vt:lpstr>margin_of_safety</vt:lpstr>
      <vt:lpstr>multi_product_break_even</vt:lpstr>
      <vt:lpstr>Multip PV</vt:lpstr>
      <vt:lpstr>Multip PV 2</vt:lpstr>
      <vt:lpstr>Mult PV3</vt:lpstr>
      <vt:lpstr>bea_uncert</vt:lpstr>
      <vt:lpstr>Chart Mult PV3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Duncan Williamson</dc:creator>
  <cp:lastModifiedBy>Duncan Williamson</cp:lastModifiedBy>
  <dcterms:created xsi:type="dcterms:W3CDTF">2009-09-21T10:52:35Z</dcterms:created>
  <dcterms:modified xsi:type="dcterms:W3CDTF">2012-07-25T11:06:56Z</dcterms:modified>
</cp:coreProperties>
</file>